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55" windowWidth="19170" windowHeight="4815" activeTab="0"/>
  </bookViews>
  <sheets>
    <sheet name="regione2008" sheetId="1" r:id="rId1"/>
  </sheets>
  <definedNames>
    <definedName name="_xlnm.Print_Area" localSheetId="0">'regione2008'!#REF!</definedName>
    <definedName name="patrimonio98MM">#REF!,#REF!</definedName>
  </definedNames>
  <calcPr fullCalcOnLoad="1"/>
</workbook>
</file>

<file path=xl/comments1.xml><?xml version="1.0" encoding="utf-8"?>
<comments xmlns="http://schemas.openxmlformats.org/spreadsheetml/2006/main">
  <authors>
    <author>banco01</author>
    <author>r.clerici</author>
    <author>rclerici1</author>
    <author>banco</author>
    <author/>
  </authors>
  <commentList>
    <comment ref="AO13" authorId="0">
      <text>
        <r>
          <rPr>
            <b/>
            <sz val="8"/>
            <rFont val="Tahoma"/>
            <family val="0"/>
          </rPr>
          <t>banco01:</t>
        </r>
        <r>
          <rPr>
            <sz val="8"/>
            <rFont val="Tahoma"/>
            <family val="0"/>
          </rPr>
          <t xml:space="preserve">
30 ore settimanali a partire dall'inizio di ottobre 2006</t>
        </r>
      </text>
    </comment>
    <comment ref="CW13" authorId="0">
      <text>
        <r>
          <rPr>
            <b/>
            <sz val="8"/>
            <rFont val="Tahoma"/>
            <family val="0"/>
          </rPr>
          <t>banco01:</t>
        </r>
        <r>
          <rPr>
            <sz val="8"/>
            <rFont val="Tahoma"/>
            <family val="0"/>
          </rPr>
          <t xml:space="preserve">
comprensivo del costo del servizio reference fornito dal CSBNO</t>
        </r>
      </text>
    </comment>
    <comment ref="CL16" authorId="1">
      <text>
        <r>
          <rPr>
            <b/>
            <sz val="8"/>
            <rFont val="Tahoma"/>
            <family val="0"/>
          </rPr>
          <t>r.clerici:</t>
        </r>
        <r>
          <rPr>
            <sz val="8"/>
            <rFont val="Tahoma"/>
            <family val="0"/>
          </rPr>
          <t xml:space="preserve">
2989 patrimonio pregresso
</t>
        </r>
      </text>
    </comment>
    <comment ref="DF28" authorId="2">
      <text>
        <r>
          <rPr>
            <b/>
            <sz val="8"/>
            <rFont val="Tahoma"/>
            <family val="0"/>
          </rPr>
          <t>rclerici1:</t>
        </r>
        <r>
          <rPr>
            <sz val="8"/>
            <rFont val="Tahoma"/>
            <family val="0"/>
          </rPr>
          <t xml:space="preserve">
Contributo Rhopopolare
</t>
        </r>
      </text>
    </comment>
    <comment ref="B23" authorId="3">
      <text>
        <r>
          <rPr>
            <b/>
            <sz val="8"/>
            <rFont val="Tahoma"/>
            <family val="0"/>
          </rPr>
          <t>banco:</t>
        </r>
        <r>
          <rPr>
            <sz val="8"/>
            <rFont val="Tahoma"/>
            <family val="0"/>
          </rPr>
          <t xml:space="preserve">
al 31.12.2006</t>
        </r>
      </text>
    </comment>
    <comment ref="CX4" authorId="4">
      <text>
        <r>
          <rPr>
            <b/>
            <sz val="8"/>
            <color indexed="8"/>
            <rFont val="Times New Roman"/>
            <family val="1"/>
          </rPr>
          <t xml:space="preserve">rclerici1:
</t>
        </r>
        <r>
          <rPr>
            <sz val="8"/>
            <color indexed="8"/>
            <rFont val="Times New Roman"/>
            <family val="1"/>
          </rPr>
          <t xml:space="preserve">include MM
</t>
        </r>
      </text>
    </comment>
    <comment ref="DF18" authorId="2">
      <text>
        <r>
          <rPr>
            <b/>
            <sz val="8"/>
            <rFont val="Tahoma"/>
            <family val="0"/>
          </rPr>
          <t>rclerici1:</t>
        </r>
        <r>
          <rPr>
            <sz val="8"/>
            <rFont val="Tahoma"/>
            <family val="0"/>
          </rPr>
          <t xml:space="preserve">
collegamenti rete e incarico custodia</t>
        </r>
      </text>
    </comment>
    <comment ref="CM20" authorId="1">
      <text>
        <r>
          <rPr>
            <b/>
            <sz val="8"/>
            <rFont val="Tahoma"/>
            <family val="0"/>
          </rPr>
          <t>r.clerici:</t>
        </r>
        <r>
          <rPr>
            <sz val="8"/>
            <rFont val="Tahoma"/>
            <family val="0"/>
          </rPr>
          <t xml:space="preserve">
inserito per quadratura</t>
        </r>
      </text>
    </comment>
    <comment ref="CL48" authorId="1">
      <text>
        <r>
          <rPr>
            <b/>
            <sz val="8"/>
            <rFont val="Tahoma"/>
            <family val="0"/>
          </rPr>
          <t>r.clerici:</t>
        </r>
        <r>
          <rPr>
            <sz val="8"/>
            <rFont val="Tahoma"/>
            <family val="0"/>
          </rPr>
          <t xml:space="preserve">
2989 patrimonio pregresso
</t>
        </r>
      </text>
    </comment>
    <comment ref="DF52" authorId="2">
      <text>
        <r>
          <rPr>
            <b/>
            <sz val="8"/>
            <rFont val="Tahoma"/>
            <family val="0"/>
          </rPr>
          <t>rclerici1:</t>
        </r>
        <r>
          <rPr>
            <sz val="8"/>
            <rFont val="Tahoma"/>
            <family val="0"/>
          </rPr>
          <t xml:space="preserve">
Contributo Rhopopolare
</t>
        </r>
      </text>
    </comment>
  </commentList>
</comments>
</file>

<file path=xl/sharedStrings.xml><?xml version="1.0" encoding="utf-8"?>
<sst xmlns="http://schemas.openxmlformats.org/spreadsheetml/2006/main" count="620" uniqueCount="391">
  <si>
    <t>COMUNE</t>
  </si>
  <si>
    <t>CAP</t>
  </si>
  <si>
    <t>TP</t>
  </si>
  <si>
    <t>TPZ</t>
  </si>
  <si>
    <t>ORE</t>
  </si>
  <si>
    <t>PO TP</t>
  </si>
  <si>
    <t>D TP</t>
  </si>
  <si>
    <t>C TP</t>
  </si>
  <si>
    <t>B TP</t>
  </si>
  <si>
    <t>A TP</t>
  </si>
  <si>
    <t>DVD</t>
  </si>
  <si>
    <t>CD- ROM</t>
  </si>
  <si>
    <t>ARESE</t>
  </si>
  <si>
    <t>via dei Platani,6</t>
  </si>
  <si>
    <t xml:space="preserve"> 02.93.85.131 </t>
  </si>
  <si>
    <t>O293589336</t>
  </si>
  <si>
    <t>3 935271</t>
  </si>
  <si>
    <t>3 93580465</t>
  </si>
  <si>
    <t>ce</t>
  </si>
  <si>
    <t>Maria Grazia Cislaghi</t>
  </si>
  <si>
    <t>Laurea</t>
  </si>
  <si>
    <t>SI</t>
  </si>
  <si>
    <t>NO</t>
  </si>
  <si>
    <t>BARANZATE</t>
  </si>
  <si>
    <t>Via Trieste 23</t>
  </si>
  <si>
    <t>0238200279</t>
  </si>
  <si>
    <t>0238200273</t>
  </si>
  <si>
    <t>0292851950</t>
  </si>
  <si>
    <t>0292851994</t>
  </si>
  <si>
    <t>Antonio Meduri</t>
  </si>
  <si>
    <t>Diploma</t>
  </si>
  <si>
    <t>BOLLATE</t>
  </si>
  <si>
    <t>Piazza C.A. Dalla Chiesa, 30</t>
  </si>
  <si>
    <t>02 35005508</t>
  </si>
  <si>
    <t>02 35005517</t>
  </si>
  <si>
    <t>02 350051</t>
  </si>
  <si>
    <t>02 3500539</t>
  </si>
  <si>
    <t>Fabio Ganassin</t>
  </si>
  <si>
    <t>BRESSO</t>
  </si>
  <si>
    <t>Via Cavour, 2</t>
  </si>
  <si>
    <t>02 61455349</t>
  </si>
  <si>
    <t>02 61455348</t>
  </si>
  <si>
    <t>02 614551</t>
  </si>
  <si>
    <t>02 6100886</t>
  </si>
  <si>
    <t>CE</t>
  </si>
  <si>
    <t>Rosa Bonfanti</t>
  </si>
  <si>
    <t>BUSTO GAROLFO</t>
  </si>
  <si>
    <t>Via Magenta,25</t>
  </si>
  <si>
    <t>0331 562002</t>
  </si>
  <si>
    <t>no</t>
  </si>
  <si>
    <t>0331 562011</t>
  </si>
  <si>
    <t>0331 568703</t>
  </si>
  <si>
    <t>Rosella Rogora</t>
  </si>
  <si>
    <t>CANEGRATE</t>
  </si>
  <si>
    <t>Via dei Partigiani,2</t>
  </si>
  <si>
    <t>0331 411658</t>
  </si>
  <si>
    <t>0331 463867</t>
  </si>
  <si>
    <t>0331 401535</t>
  </si>
  <si>
    <t>pe</t>
  </si>
  <si>
    <t>Gianfranco Provenzano</t>
  </si>
  <si>
    <t>CASOREZZO</t>
  </si>
  <si>
    <t xml:space="preserve">Via Einaudi,3 </t>
  </si>
  <si>
    <t>02 9029476</t>
  </si>
  <si>
    <t>02 9010012</t>
  </si>
  <si>
    <t>02 90296960</t>
  </si>
  <si>
    <t>Enrico Buzzoni</t>
  </si>
  <si>
    <t>CERRO MAGGIORE</t>
  </si>
  <si>
    <t>Via S.Carlo, 48</t>
  </si>
  <si>
    <t>0331 423708</t>
  </si>
  <si>
    <t>0331 423709</t>
  </si>
  <si>
    <t>0331423611</t>
  </si>
  <si>
    <t>0331423750</t>
  </si>
  <si>
    <t>Daniela Pescarino</t>
  </si>
  <si>
    <t>CESATE</t>
  </si>
  <si>
    <t>via Piave, 5</t>
  </si>
  <si>
    <t>02 9940148</t>
  </si>
  <si>
    <t>02 99066718</t>
  </si>
  <si>
    <t>02 99471229</t>
  </si>
  <si>
    <t>02 99069910</t>
  </si>
  <si>
    <t>Anna Lisè</t>
  </si>
  <si>
    <t>CINISELLO BALSAMO</t>
  </si>
  <si>
    <t>CORMANO</t>
  </si>
  <si>
    <t>Via Edison,8</t>
  </si>
  <si>
    <t>02 66303197</t>
  </si>
  <si>
    <t>02 663241</t>
  </si>
  <si>
    <t>02 66301773</t>
  </si>
  <si>
    <t>PE</t>
  </si>
  <si>
    <t>Paolo Volontè</t>
  </si>
  <si>
    <t>CORNAREDO</t>
  </si>
  <si>
    <t>Piazza Libertà</t>
  </si>
  <si>
    <t>02 932639</t>
  </si>
  <si>
    <t>02 93263213</t>
  </si>
  <si>
    <t>Daniela Pastori</t>
  </si>
  <si>
    <t>CUSANO MILANINO</t>
  </si>
  <si>
    <t>Viale Matteotti, 37</t>
  </si>
  <si>
    <t>02 61903332</t>
  </si>
  <si>
    <t>02 61903333 / 02 6133555</t>
  </si>
  <si>
    <t>02 619031</t>
  </si>
  <si>
    <t>02 6197271</t>
  </si>
  <si>
    <t>Barbara Valesin</t>
  </si>
  <si>
    <t>DAIRAGO</t>
  </si>
  <si>
    <t>Via D. Chiesa, 14</t>
  </si>
  <si>
    <t>0331 433733</t>
  </si>
  <si>
    <t>0331 431517</t>
  </si>
  <si>
    <t>0331 430001</t>
  </si>
  <si>
    <t>Emanuela Gianello</t>
  </si>
  <si>
    <t>GARBAGNATE MILANESE</t>
  </si>
  <si>
    <t>Via Monza, 12</t>
  </si>
  <si>
    <t>02 9958807</t>
  </si>
  <si>
    <t>02 99026497</t>
  </si>
  <si>
    <t>02 990731</t>
  </si>
  <si>
    <t>02 9952515</t>
  </si>
  <si>
    <t>Franco A. Colombo</t>
  </si>
  <si>
    <t>LAINATE</t>
  </si>
  <si>
    <t>Largo delle Scuderie 5</t>
  </si>
  <si>
    <t>02 93598208</t>
  </si>
  <si>
    <t>02 93598201</t>
  </si>
  <si>
    <t>02 93571305</t>
  </si>
  <si>
    <t>LEGNANO</t>
  </si>
  <si>
    <t>Via Cavour, 3/A</t>
  </si>
  <si>
    <t>0331 547370</t>
  </si>
  <si>
    <t>0331 471343</t>
  </si>
  <si>
    <t>0331 471111</t>
  </si>
  <si>
    <t>Gabriella Nebuloni</t>
  </si>
  <si>
    <t>LIMBIATE</t>
  </si>
  <si>
    <t>Via Dante, 38</t>
  </si>
  <si>
    <t>02 9963188</t>
  </si>
  <si>
    <t>02 9967813</t>
  </si>
  <si>
    <t>02 990971</t>
  </si>
  <si>
    <t>02 9967618</t>
  </si>
  <si>
    <t>Michela Borgonovo</t>
  </si>
  <si>
    <t>NERVIANO</t>
  </si>
  <si>
    <t>0331/438942</t>
  </si>
  <si>
    <t>0331/438943</t>
  </si>
  <si>
    <t>0331/43896</t>
  </si>
  <si>
    <t>Zoia Cristiana</t>
  </si>
  <si>
    <t>NOVATE MILANESE</t>
  </si>
  <si>
    <t>L.go Padre Ambrogio Fumagalli, 5</t>
  </si>
  <si>
    <t>02 35473247</t>
  </si>
  <si>
    <t>02 354731</t>
  </si>
  <si>
    <t>02 33240000</t>
  </si>
  <si>
    <t>Luciana Sabbattini</t>
  </si>
  <si>
    <t>PADERNO DUGNANO</t>
  </si>
  <si>
    <t>Via Valassina, 1</t>
  </si>
  <si>
    <t>02 9184485</t>
  </si>
  <si>
    <t>02 9101459</t>
  </si>
  <si>
    <t>02910041</t>
  </si>
  <si>
    <t>0291004406</t>
  </si>
  <si>
    <t>fr</t>
  </si>
  <si>
    <t>Franca De Ponti</t>
  </si>
  <si>
    <t>PARABIAGO</t>
  </si>
  <si>
    <t>Via Brisa, 1</t>
  </si>
  <si>
    <t>0331 552290</t>
  </si>
  <si>
    <t>0331 494899</t>
  </si>
  <si>
    <t>0331 406011</t>
  </si>
  <si>
    <t>0331 552750</t>
  </si>
  <si>
    <t>Sergio Giudici</t>
  </si>
  <si>
    <t>PERO</t>
  </si>
  <si>
    <t>Via donatori del sangue, 1</t>
  </si>
  <si>
    <t>02 3538614</t>
  </si>
  <si>
    <t>02 33910502</t>
  </si>
  <si>
    <t>02 35371111</t>
  </si>
  <si>
    <t>02 3390575</t>
  </si>
  <si>
    <t>Maria Stella Marcheselli</t>
  </si>
  <si>
    <t>POGLIANO MILANESE</t>
  </si>
  <si>
    <t>Piazza C.A. Dalla Chiesa</t>
  </si>
  <si>
    <t>02 93548464</t>
  </si>
  <si>
    <t xml:space="preserve"> 02 93964446</t>
  </si>
  <si>
    <t>02 9396441/435</t>
  </si>
  <si>
    <t>02 93549220</t>
  </si>
  <si>
    <t>Caterina Clerici</t>
  </si>
  <si>
    <t>PREGNANA MILANESE</t>
  </si>
  <si>
    <t>Via Liguria,1</t>
  </si>
  <si>
    <t>02 93967225</t>
  </si>
  <si>
    <t>02 939671</t>
  </si>
  <si>
    <t>02 93967219</t>
  </si>
  <si>
    <t>Claudio Vegezzi</t>
  </si>
  <si>
    <t>RESCALDINA</t>
  </si>
  <si>
    <t>Via Matteotti, 4</t>
  </si>
  <si>
    <t>0331 579336</t>
  </si>
  <si>
    <t>0331 464755</t>
  </si>
  <si>
    <t>0331 467811</t>
  </si>
  <si>
    <t>Salvatore Tramacere</t>
  </si>
  <si>
    <t>RHO</t>
  </si>
  <si>
    <t>Corso Europa, 291</t>
  </si>
  <si>
    <t>20.017</t>
  </si>
  <si>
    <t>02 93332215</t>
  </si>
  <si>
    <t>02 9302831</t>
  </si>
  <si>
    <t>02 933321</t>
  </si>
  <si>
    <t>02 93332505</t>
  </si>
  <si>
    <t>Pe</t>
  </si>
  <si>
    <t>Nadia Ongari</t>
  </si>
  <si>
    <t>RHO POPOLARE</t>
  </si>
  <si>
    <t>Via De Amicis, 6</t>
  </si>
  <si>
    <t>02 9307390</t>
  </si>
  <si>
    <t>Sì</t>
  </si>
  <si>
    <t>SAN GIORGIO SU LEGNANO</t>
  </si>
  <si>
    <t>Piazza IV Novembre, 7</t>
  </si>
  <si>
    <t xml:space="preserve">O331.401.564 </t>
  </si>
  <si>
    <t xml:space="preserve">O331.403.837 </t>
  </si>
  <si>
    <t>0331 403837</t>
  </si>
  <si>
    <t xml:space="preserve">Paola Dotto </t>
  </si>
  <si>
    <t>Diploma scuola media sup</t>
  </si>
  <si>
    <t>SAN VITTORE OLONA</t>
  </si>
  <si>
    <t>Via F.lli bandiera, 12 ang.Leopardi, 1</t>
  </si>
  <si>
    <t>0331 488980</t>
  </si>
  <si>
    <t>0331 422174</t>
  </si>
  <si>
    <t>0331 488911</t>
  </si>
  <si>
    <t>0331 519428</t>
  </si>
  <si>
    <t>Nadia Corio</t>
  </si>
  <si>
    <t>SENAGO</t>
  </si>
  <si>
    <t>Via Don Rocca, 17/19</t>
  </si>
  <si>
    <t>O29980962</t>
  </si>
  <si>
    <t>O29980982</t>
  </si>
  <si>
    <t>02 990831</t>
  </si>
  <si>
    <t>Silvano Foletti</t>
  </si>
  <si>
    <t>SESTO SAN GIOVANNI</t>
  </si>
  <si>
    <t>SETTIMO MILANESE</t>
  </si>
  <si>
    <t>Via Grandi, 10</t>
  </si>
  <si>
    <t>02 3285130</t>
  </si>
  <si>
    <t>02 33501672</t>
  </si>
  <si>
    <t>02 335091</t>
  </si>
  <si>
    <t>02 33500817</t>
  </si>
  <si>
    <t>Rizzello Luciano</t>
  </si>
  <si>
    <t>SOLARO</t>
  </si>
  <si>
    <t>Via Mazzini, 60</t>
  </si>
  <si>
    <t>02 96984430</t>
  </si>
  <si>
    <t>02 96984001</t>
  </si>
  <si>
    <t>02 96799201</t>
  </si>
  <si>
    <t>Pierangela Galetti</t>
  </si>
  <si>
    <t>VANZAGO</t>
  </si>
  <si>
    <t>via Valle Ticino, 41</t>
  </si>
  <si>
    <t>02 93541433</t>
  </si>
  <si>
    <t>02 939621</t>
  </si>
  <si>
    <t>02 9341885</t>
  </si>
  <si>
    <t>Lorenza Cossia</t>
  </si>
  <si>
    <t>VILLA CORTESE</t>
  </si>
  <si>
    <t>piazza del carroccio,15</t>
  </si>
  <si>
    <t>0331 434411</t>
  </si>
  <si>
    <t>0331 432955</t>
  </si>
  <si>
    <t>Via Dante Alighieri, 6</t>
  </si>
  <si>
    <t>02/36574324</t>
  </si>
  <si>
    <t>O226225490</t>
  </si>
  <si>
    <t>O224961</t>
  </si>
  <si>
    <t>Sesto2 Marx</t>
  </si>
  <si>
    <t>via Curie, 17</t>
  </si>
  <si>
    <t>02/2421560</t>
  </si>
  <si>
    <t>02/26225490</t>
  </si>
  <si>
    <t>SestorAGAZZI</t>
  </si>
  <si>
    <t>Biblioteca Cinisello</t>
  </si>
  <si>
    <t>via Frova 10</t>
  </si>
  <si>
    <t>20092</t>
  </si>
  <si>
    <t>0266023542</t>
  </si>
  <si>
    <t>0266023548</t>
  </si>
  <si>
    <t>02660231</t>
  </si>
  <si>
    <t>0266011464</t>
  </si>
  <si>
    <t>Giulio Fortunio</t>
  </si>
  <si>
    <t>si</t>
  </si>
  <si>
    <t>Centro Multimediale CB</t>
  </si>
  <si>
    <t>Via Giovani Verga 115</t>
  </si>
  <si>
    <t>0261290165</t>
  </si>
  <si>
    <t>0261295560</t>
  </si>
  <si>
    <t>Garbagnate</t>
  </si>
  <si>
    <t>BarianaIncentro</t>
  </si>
  <si>
    <t>Varietà</t>
  </si>
  <si>
    <t>Centrho</t>
  </si>
  <si>
    <t>Piazza san vittore 22-24</t>
  </si>
  <si>
    <t>02 93332223</t>
  </si>
  <si>
    <t>02 93209520</t>
  </si>
  <si>
    <t>Piras</t>
  </si>
  <si>
    <t>Pero</t>
  </si>
  <si>
    <t>Punto Pero</t>
  </si>
  <si>
    <t>Cornaredo</t>
  </si>
  <si>
    <t>S.P. All'olmo</t>
  </si>
  <si>
    <t>Piazza della Chiesa Vecchia 4</t>
  </si>
  <si>
    <t>CENTRALE_PROFES_csbno</t>
  </si>
  <si>
    <t>corso Europa</t>
  </si>
  <si>
    <t xml:space="preserve">Lainate </t>
  </si>
  <si>
    <t>Lainate Barbaiana</t>
  </si>
  <si>
    <t>Elena Dadda</t>
  </si>
  <si>
    <t>No</t>
  </si>
  <si>
    <t>Via San Bernardo 1</t>
  </si>
  <si>
    <t>02 93598282</t>
  </si>
  <si>
    <t>piazza Manzoni ,19</t>
  </si>
  <si>
    <t>02/39101331</t>
  </si>
  <si>
    <t>Monica Bonazzi</t>
  </si>
  <si>
    <t>Patrizia Morandi</t>
  </si>
  <si>
    <t>INDIRIZZO</t>
  </si>
  <si>
    <t>TELBIB</t>
  </si>
  <si>
    <t>FAXBIB</t>
  </si>
  <si>
    <t>TELCOM</t>
  </si>
  <si>
    <t>FAXCOM</t>
  </si>
  <si>
    <t>FOND 
BIB</t>
  </si>
  <si>
    <t>SEDE</t>
  </si>
  <si>
    <t>SUP. PUBBLICO MQ.</t>
  </si>
  <si>
    <t>SUP. 
TOTALE 
MQ</t>
  </si>
  <si>
    <t>SUP BIBLIOTECA RAGAZZI</t>
  </si>
  <si>
    <t>POSTI LETTURA</t>
  </si>
  <si>
    <t>TERMINALI PC PERSONALE</t>
  </si>
  <si>
    <t>TERMINALI PC PUBBLICO</t>
  </si>
  <si>
    <t>DIRETTORE</t>
  </si>
  <si>
    <t>STUDIO</t>
  </si>
  <si>
    <t>PO PARZ</t>
  </si>
  <si>
    <t>D PARZ</t>
  </si>
  <si>
    <t>C  PARZ</t>
  </si>
  <si>
    <t>B PARZ</t>
  </si>
  <si>
    <t>A PARZ</t>
  </si>
  <si>
    <t>TOTALE TP</t>
  </si>
  <si>
    <t>TOTALE PARZ</t>
  </si>
  <si>
    <t>ORE TEMPO PARZIALE</t>
  </si>
  <si>
    <t>TOTALE RUOLO</t>
  </si>
  <si>
    <t>PROFESS</t>
  </si>
  <si>
    <t>ORE PROFESS</t>
  </si>
  <si>
    <t>TERMINE</t>
  </si>
  <si>
    <t>VOLONTARI S.C.</t>
  </si>
  <si>
    <t>VOLONTARI</t>
  </si>
  <si>
    <t>APERTURA</t>
  </si>
  <si>
    <t>ISCRITTI</t>
  </si>
  <si>
    <t>ADULTI</t>
  </si>
  <si>
    <t>RAGAZZI</t>
  </si>
  <si>
    <t>CONT</t>
  </si>
  <si>
    <t>PRESTITO TOTALE LOCALE</t>
  </si>
  <si>
    <t>PRESTITO ADULTI LOCALE</t>
  </si>
  <si>
    <t>PRESTITO RAGAZZI LOCALE</t>
  </si>
  <si>
    <t>PRESTITO NARR. LOCALE</t>
  </si>
  <si>
    <t>PRES. NARR. ADULTI LOCALE</t>
  </si>
  <si>
    <t>PRES. NARR. RAGAZZI LOCALE</t>
  </si>
  <si>
    <t>PRES. SAGG. LOCALE</t>
  </si>
  <si>
    <t>PRES. SAGG. ADULTI LOCALE</t>
  </si>
  <si>
    <t>PRES. SAGG. RAGAZZI LOCALE</t>
  </si>
  <si>
    <t>PRES. MULTIM. LOCALE</t>
  </si>
  <si>
    <t>PRESTITO AD ALTRE BIBL.LIBRI</t>
  </si>
  <si>
    <t>PRESTITO AD ALTRE BIBL. MULTIM</t>
  </si>
  <si>
    <t>PRESTITO AD ALTRE BIBL. TOTALE</t>
  </si>
  <si>
    <t>PRESTITO DA ALTRE BIBL.LIBRI</t>
  </si>
  <si>
    <t>PRESTITO DA ALTRE BIBL.MULTIM</t>
  </si>
  <si>
    <t>PRESTITO DA ALTRE BIBL.TOTALE</t>
  </si>
  <si>
    <t>TOTALE</t>
  </si>
  <si>
    <t>FONDO MODERNO</t>
  </si>
  <si>
    <t>DI CUI RAGAZZI</t>
  </si>
  <si>
    <t>DISCHI E CD</t>
  </si>
  <si>
    <t>CASSETTE</t>
  </si>
  <si>
    <t>NASTRI</t>
  </si>
  <si>
    <t>VIDEO</t>
  </si>
  <si>
    <t>DIA</t>
  </si>
  <si>
    <t>MICROFILM</t>
  </si>
  <si>
    <t>FILMINE</t>
  </si>
  <si>
    <t>MICRO-FICHES</t>
  </si>
  <si>
    <t>TOT MM</t>
  </si>
  <si>
    <t>SCARTO TOT</t>
  </si>
  <si>
    <t>SCARTO VOLUMI</t>
  </si>
  <si>
    <t>SCARTO MM</t>
  </si>
  <si>
    <t>FURTI</t>
  </si>
  <si>
    <t>ACCESSIONI LIBRI</t>
  </si>
  <si>
    <t>ACC. ADULTI</t>
  </si>
  <si>
    <t>ACC. NARR.</t>
  </si>
  <si>
    <t>ACC. SAGG.</t>
  </si>
  <si>
    <t>ACC. RAG.</t>
  </si>
  <si>
    <t>RICEVUTI DA SISTEMA</t>
  </si>
  <si>
    <t>DONI</t>
  </si>
  <si>
    <t>ACQ. PER.</t>
  </si>
  <si>
    <t>QUOTIDIANI</t>
  </si>
  <si>
    <t>DONI PER.</t>
  </si>
  <si>
    <t>A/V. TOT.</t>
  </si>
  <si>
    <t>DI CUI V/CASS.E DVD</t>
  </si>
  <si>
    <t>DI CUI CD</t>
  </si>
  <si>
    <t>DONI A/V</t>
  </si>
  <si>
    <t>DI CUI V/CASS.</t>
  </si>
  <si>
    <t>DI CUI CD-ROM</t>
  </si>
  <si>
    <t>COLLEG. ON-LINE</t>
  </si>
  <si>
    <t>PERSONALE</t>
  </si>
  <si>
    <t>ACQ. LIBRI</t>
  </si>
  <si>
    <t>ACQ. MM</t>
  </si>
  <si>
    <t>PERIODICI</t>
  </si>
  <si>
    <t>MANUTENZIONE LIBRI</t>
  </si>
  <si>
    <t>PROMOZIONE LETTURA</t>
  </si>
  <si>
    <t>SISTEMA</t>
  </si>
  <si>
    <t>MANUTENZIONE SEDE</t>
  </si>
  <si>
    <t>GESTIONE BIBLIOTECA</t>
  </si>
  <si>
    <t>ALTRO</t>
  </si>
  <si>
    <t>TOTALE SPESA CORRENTE</t>
  </si>
  <si>
    <t>NUOVA SEDE</t>
  </si>
  <si>
    <t>RISTRUTT. SEDE</t>
  </si>
  <si>
    <t>MANUT. STRAORD. SEDE</t>
  </si>
  <si>
    <t>ADEG. IMPIANTI</t>
  </si>
  <si>
    <t>ACQ. ARREDI</t>
  </si>
  <si>
    <t>ACQ. SOFTWARE</t>
  </si>
  <si>
    <t>TOT. INVESTIMENTO</t>
  </si>
  <si>
    <t>totale 2008</t>
  </si>
  <si>
    <t>ABITANTI      (1)</t>
  </si>
  <si>
    <t>(1)Totale della Popolazione residente al 1 Gennaio 2007 demo.istat.it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</si>
</sst>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L.&quot;\ #,##0"/>
    <numFmt numFmtId="175" formatCode="#,##0_ ;\-#,##0\ "/>
    <numFmt numFmtId="176" formatCode="_ * #,##0_ ;_ * \-#,##0_ ;_ * &quot;-&quot;_ ;_ @_ "/>
    <numFmt numFmtId="177" formatCode="_ * #,##0.00_ ;_ * \-#,##0.00_ ;_ * &quot;-&quot;??_ ;_ @_ 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0_)"/>
    <numFmt numFmtId="181" formatCode="0.00_)"/>
    <numFmt numFmtId="182" formatCode="0_)"/>
    <numFmt numFmtId="183" formatCode="#,##0_);\(#,##0\)"/>
    <numFmt numFmtId="184" formatCode="#,##0.00_);\(#,##0.00\)"/>
    <numFmt numFmtId="185" formatCode="_([$€]* #,##0.00_);_([$€]* \(#,##0.00\);_([$€]* &quot;-&quot;??_);_(@_)"/>
    <numFmt numFmtId="186" formatCode="_-* #,##0.00\ [$€-1]_-;\-* #,##0.00\ [$€-1]_-;_-* &quot;-&quot;??\ [$€-1]_-;_-@_-"/>
    <numFmt numFmtId="187" formatCode="#,##0_ ;[Red]\-#,##0\ "/>
    <numFmt numFmtId="188" formatCode="[$€-2]\ #,##0.00"/>
    <numFmt numFmtId="189" formatCode="_(* #,##0.0_);_(* \(#,##0.0\);_(* &quot;-&quot;_);_(@_)"/>
    <numFmt numFmtId="190" formatCode="_(* #,##0.00_);_(* \(#,##0.00\);_(* &quot;-&quot;_);_(@_)"/>
    <numFmt numFmtId="191" formatCode="&quot;€&quot;\ #,##0.00"/>
    <numFmt numFmtId="192" formatCode="#,##0.0"/>
    <numFmt numFmtId="193" formatCode="[$€-2]\ #,##0.00;[Red]\-[$€-2]\ #,##0.00"/>
    <numFmt numFmtId="194" formatCode="_-* #,##0_-;\-* #,##0_-;_-* \-_-;_-@_-"/>
    <numFmt numFmtId="195" formatCode="_-* #,##0.00_-;\-* #,##0.00_-;_-* &quot;-&quot;_-;_-@_-"/>
    <numFmt numFmtId="196" formatCode="#,##0\ ;\-#,##0\ ;&quot; - &quot;;@\ 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  <numFmt numFmtId="201" formatCode="[$€-410]\ #,##0.00"/>
    <numFmt numFmtId="202" formatCode="_-&quot;€ &quot;* #,##0.00_-;&quot;-€ &quot;* #,##0.00_-;_-&quot;€ &quot;* \-??_-;_-@_-"/>
    <numFmt numFmtId="203" formatCode="&quot;€ &quot;#,##0.00"/>
    <numFmt numFmtId="204" formatCode="0.0"/>
    <numFmt numFmtId="205" formatCode="[$€-410]\ #,##0.00;[Red]\-[$€-410]\ #,##0.00"/>
  </numFmts>
  <fonts count="19">
    <font>
      <sz val="10"/>
      <name val="Arial"/>
      <family val="0"/>
    </font>
    <font>
      <u val="single"/>
      <sz val="8.4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Tms Rmn"/>
      <family val="0"/>
    </font>
    <font>
      <sz val="10"/>
      <name val="Courier"/>
      <family val="0"/>
    </font>
    <font>
      <b/>
      <i/>
      <sz val="16"/>
      <name val="Helv"/>
      <family val="0"/>
    </font>
    <font>
      <sz val="12"/>
      <name val="Helv"/>
      <family val="0"/>
    </font>
    <font>
      <sz val="8"/>
      <color indexed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Arial"/>
      <family val="2"/>
    </font>
    <font>
      <b/>
      <u val="single"/>
      <sz val="8.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0" borderId="0">
      <alignment/>
      <protection/>
    </xf>
    <xf numFmtId="181" fontId="5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8" fillId="0" borderId="0" xfId="32" applyNumberFormat="1" applyFont="1" applyFill="1" applyBorder="1" applyAlignment="1">
      <alignment wrapText="1"/>
    </xf>
    <xf numFmtId="3" fontId="8" fillId="0" borderId="1" xfId="32" applyNumberFormat="1" applyFont="1" applyFill="1" applyBorder="1" applyAlignment="1">
      <alignment wrapText="1"/>
    </xf>
    <xf numFmtId="3" fontId="8" fillId="0" borderId="1" xfId="32" applyNumberFormat="1" applyFont="1" applyFill="1" applyBorder="1" applyAlignment="1">
      <alignment vertical="top" wrapText="1"/>
    </xf>
    <xf numFmtId="3" fontId="8" fillId="0" borderId="1" xfId="32" applyNumberFormat="1" applyFont="1" applyFill="1" applyBorder="1" applyAlignment="1">
      <alignment horizontal="right" wrapText="1"/>
    </xf>
    <xf numFmtId="3" fontId="16" fillId="0" borderId="0" xfId="32" applyNumberFormat="1" applyFont="1" applyFill="1" applyBorder="1" applyAlignment="1">
      <alignment wrapText="1"/>
    </xf>
    <xf numFmtId="3" fontId="16" fillId="0" borderId="0" xfId="32" applyNumberFormat="1" applyFont="1" applyFill="1" applyBorder="1" applyAlignment="1">
      <alignment horizontal="center" vertical="center" wrapText="1"/>
    </xf>
    <xf numFmtId="3" fontId="8" fillId="0" borderId="1" xfId="32" applyNumberFormat="1" applyFont="1" applyFill="1" applyBorder="1" applyAlignment="1" applyProtection="1">
      <alignment wrapText="1"/>
      <protection/>
    </xf>
    <xf numFmtId="3" fontId="0" fillId="0" borderId="1" xfId="0" applyNumberFormat="1" applyFont="1" applyFill="1" applyBorder="1" applyAlignment="1">
      <alignment wrapText="1"/>
    </xf>
    <xf numFmtId="3" fontId="0" fillId="0" borderId="1" xfId="32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3" fontId="8" fillId="0" borderId="2" xfId="32" applyNumberFormat="1" applyFont="1" applyFill="1" applyBorder="1" applyAlignment="1">
      <alignment wrapText="1"/>
    </xf>
    <xf numFmtId="3" fontId="8" fillId="0" borderId="1" xfId="32" applyNumberFormat="1" applyFont="1" applyFill="1" applyBorder="1" applyAlignment="1" quotePrefix="1">
      <alignment wrapText="1"/>
    </xf>
    <xf numFmtId="3" fontId="16" fillId="0" borderId="1" xfId="32" applyNumberFormat="1" applyFont="1" applyFill="1" applyBorder="1" applyAlignment="1">
      <alignment wrapText="1"/>
    </xf>
    <xf numFmtId="3" fontId="8" fillId="0" borderId="3" xfId="32" applyNumberFormat="1" applyFont="1" applyFill="1" applyBorder="1" applyAlignment="1">
      <alignment wrapText="1"/>
    </xf>
    <xf numFmtId="3" fontId="0" fillId="0" borderId="1" xfId="36" applyNumberFormat="1" applyFont="1" applyFill="1" applyBorder="1" applyAlignment="1">
      <alignment wrapText="1"/>
      <protection/>
    </xf>
    <xf numFmtId="3" fontId="8" fillId="0" borderId="1" xfId="30" applyNumberFormat="1" applyFont="1" applyFill="1" applyBorder="1" applyAlignment="1" applyProtection="1">
      <alignment wrapText="1"/>
      <protection/>
    </xf>
    <xf numFmtId="3" fontId="8" fillId="0" borderId="1" xfId="3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wrapText="1"/>
    </xf>
    <xf numFmtId="3" fontId="0" fillId="0" borderId="1" xfId="3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left" wrapText="1"/>
    </xf>
    <xf numFmtId="3" fontId="17" fillId="0" borderId="0" xfId="15" applyNumberFormat="1" applyFont="1" applyFill="1" applyAlignment="1">
      <alignment wrapText="1"/>
    </xf>
    <xf numFmtId="3" fontId="8" fillId="0" borderId="4" xfId="32" applyNumberFormat="1" applyFont="1" applyFill="1" applyBorder="1" applyAlignment="1">
      <alignment wrapText="1"/>
    </xf>
    <xf numFmtId="3" fontId="0" fillId="0" borderId="1" xfId="32" applyNumberFormat="1" applyFont="1" applyFill="1" applyBorder="1" applyAlignment="1" applyProtection="1">
      <alignment wrapText="1"/>
      <protection/>
    </xf>
    <xf numFmtId="3" fontId="0" fillId="0" borderId="3" xfId="0" applyNumberFormat="1" applyFont="1" applyFill="1" applyBorder="1" applyAlignment="1">
      <alignment wrapText="1"/>
    </xf>
    <xf numFmtId="3" fontId="16" fillId="2" borderId="5" xfId="32" applyNumberFormat="1" applyFont="1" applyFill="1" applyBorder="1" applyAlignment="1">
      <alignment horizontal="center" vertical="center" wrapText="1"/>
    </xf>
    <xf numFmtId="3" fontId="16" fillId="2" borderId="6" xfId="32" applyNumberFormat="1" applyFont="1" applyFill="1" applyBorder="1" applyAlignment="1">
      <alignment horizontal="center" vertical="center" wrapText="1"/>
    </xf>
    <xf numFmtId="3" fontId="16" fillId="3" borderId="7" xfId="32" applyNumberFormat="1" applyFont="1" applyFill="1" applyBorder="1" applyAlignment="1">
      <alignment wrapText="1"/>
    </xf>
    <xf numFmtId="3" fontId="16" fillId="3" borderId="7" xfId="32" applyNumberFormat="1" applyFont="1" applyFill="1" applyBorder="1" applyAlignment="1" applyProtection="1">
      <alignment wrapText="1"/>
      <protection/>
    </xf>
    <xf numFmtId="3" fontId="16" fillId="3" borderId="7" xfId="0" applyNumberFormat="1" applyFont="1" applyFill="1" applyBorder="1" applyAlignment="1">
      <alignment wrapText="1"/>
    </xf>
    <xf numFmtId="3" fontId="16" fillId="3" borderId="7" xfId="32" applyNumberFormat="1" applyFont="1" applyFill="1" applyBorder="1" applyAlignment="1">
      <alignment horizontal="right" wrapText="1"/>
    </xf>
    <xf numFmtId="3" fontId="16" fillId="3" borderId="8" xfId="32" applyNumberFormat="1" applyFont="1" applyFill="1" applyBorder="1" applyAlignment="1">
      <alignment wrapText="1"/>
    </xf>
    <xf numFmtId="3" fontId="9" fillId="2" borderId="7" xfId="0" applyNumberFormat="1" applyFont="1" applyFill="1" applyBorder="1" applyAlignment="1">
      <alignment wrapText="1"/>
    </xf>
    <xf numFmtId="3" fontId="8" fillId="0" borderId="7" xfId="32" applyNumberFormat="1" applyFont="1" applyFill="1" applyBorder="1" applyAlignment="1" applyProtection="1">
      <alignment wrapText="1"/>
      <protection/>
    </xf>
    <xf numFmtId="3" fontId="16" fillId="2" borderId="9" xfId="32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wrapText="1"/>
    </xf>
    <xf numFmtId="3" fontId="8" fillId="0" borderId="10" xfId="32" applyNumberFormat="1" applyFont="1" applyFill="1" applyBorder="1" applyAlignment="1">
      <alignment wrapText="1"/>
    </xf>
  </cellXfs>
  <cellStyles count="28">
    <cellStyle name="Normal" xfId="0"/>
    <cellStyle name="Hyperlink" xfId="15"/>
    <cellStyle name="Followed Hyperlink" xfId="16"/>
    <cellStyle name="Comma  - Style1" xfId="17"/>
    <cellStyle name="Comma  - Style2" xfId="18"/>
    <cellStyle name="Comma  - Style3" xfId="19"/>
    <cellStyle name="Comma  - Style4" xfId="20"/>
    <cellStyle name="Comma  - Style5" xfId="21"/>
    <cellStyle name="Comma  - Style6" xfId="22"/>
    <cellStyle name="Comma  - Style7" xfId="23"/>
    <cellStyle name="Comma  - Style8" xfId="24"/>
    <cellStyle name="Comma [0]_A" xfId="25"/>
    <cellStyle name="Comma_A" xfId="26"/>
    <cellStyle name="Currency [0]_A" xfId="27"/>
    <cellStyle name="Currency_A" xfId="28"/>
    <cellStyle name="Euro" xfId="29"/>
    <cellStyle name="Comma" xfId="30"/>
    <cellStyle name="Migliaia (0)_Anagrafe98v" xfId="31"/>
    <cellStyle name="Comma [0]" xfId="32"/>
    <cellStyle name="Non_definito" xfId="33"/>
    <cellStyle name="Normal - Style1" xfId="34"/>
    <cellStyle name="Normal_A" xfId="35"/>
    <cellStyle name="Normale_sarto07" xfId="36"/>
    <cellStyle name="Percent" xfId="37"/>
    <cellStyle name="Update" xfId="38"/>
    <cellStyle name="Currency" xfId="39"/>
    <cellStyle name="Valuta (0)_Anagrafe98v" xfId="40"/>
    <cellStyle name="Currency [0]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77200" y="0"/>
          <a:ext cx="4495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I COMUNI GLI INDIRIZZI LE SEDI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152400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536525" y="0"/>
          <a:ext cx="6591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IL PERSONALE
IL PERSONALE </a:t>
          </a:r>
        </a:p>
      </xdr:txBody>
    </xdr:sp>
    <xdr:clientData/>
  </xdr:twoCellAnchor>
  <xdr:twoCellAnchor>
    <xdr:from>
      <xdr:col>45</xdr:col>
      <xdr:colOff>19050</xdr:colOff>
      <xdr:row>0</xdr:row>
      <xdr:rowOff>0</xdr:rowOff>
    </xdr:from>
    <xdr:to>
      <xdr:col>51</xdr:col>
      <xdr:colOff>180975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157900" y="0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ORARI, PRESTITI, ISCRITTI</a:t>
          </a:r>
        </a:p>
      </xdr:txBody>
    </xdr:sp>
    <xdr:clientData/>
  </xdr:twoCellAnchor>
  <xdr:twoCellAnchor>
    <xdr:from>
      <xdr:col>65</xdr:col>
      <xdr:colOff>400050</xdr:colOff>
      <xdr:row>0</xdr:row>
      <xdr:rowOff>0</xdr:rowOff>
    </xdr:from>
    <xdr:to>
      <xdr:col>74</xdr:col>
      <xdr:colOff>304800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4484250" y="0"/>
          <a:ext cx="8086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IL PATRIMONIO: LIBRI, VIDEO, CD ROM</a:t>
          </a:r>
        </a:p>
      </xdr:txBody>
    </xdr:sp>
    <xdr:clientData/>
  </xdr:twoCellAnchor>
  <xdr:twoCellAnchor>
    <xdr:from>
      <xdr:col>83</xdr:col>
      <xdr:colOff>381000</xdr:colOff>
      <xdr:row>0</xdr:row>
      <xdr:rowOff>0</xdr:rowOff>
    </xdr:from>
    <xdr:to>
      <xdr:col>91</xdr:col>
      <xdr:colOff>257175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114900" y="0"/>
          <a:ext cx="694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ACQUISTI, DONAZIONI E SCARTI</a:t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926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LE ENTRATE</a:t>
          </a:r>
        </a:p>
      </xdr:txBody>
    </xdr:sp>
    <xdr:clientData/>
  </xdr:twoCellAnchor>
  <xdr:twoCellAnchor>
    <xdr:from>
      <xdr:col>102</xdr:col>
      <xdr:colOff>276225</xdr:colOff>
      <xdr:row>0</xdr:row>
      <xdr:rowOff>0</xdr:rowOff>
    </xdr:from>
    <xdr:to>
      <xdr:col>105</xdr:col>
      <xdr:colOff>66675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8631375" y="0"/>
          <a:ext cx="3409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LE SPESE CORRENTI</a:t>
          </a:r>
        </a:p>
      </xdr:txBody>
    </xdr:sp>
    <xdr:clientData/>
  </xdr:twoCellAnchor>
  <xdr:twoCellAnchor>
    <xdr:from>
      <xdr:col>112</xdr:col>
      <xdr:colOff>657225</xdr:colOff>
      <xdr:row>0</xdr:row>
      <xdr:rowOff>0</xdr:rowOff>
    </xdr:from>
    <xdr:to>
      <xdr:col>115</xdr:col>
      <xdr:colOff>752475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1185325" y="0"/>
          <a:ext cx="460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GLI INVESTIMENTI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116"/>
  <dimension ref="A1:DO71"/>
  <sheetViews>
    <sheetView tabSelected="1" workbookViewId="0" topLeftCell="A1">
      <pane xSplit="1" ySplit="1" topLeftCell="B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0" sqref="A40"/>
    </sheetView>
  </sheetViews>
  <sheetFormatPr defaultColWidth="9.140625" defaultRowHeight="12.75"/>
  <cols>
    <col min="1" max="1" width="19.28125" style="5" customWidth="1"/>
    <col min="2" max="2" width="15.00390625" style="1" bestFit="1" customWidth="1"/>
    <col min="3" max="3" width="46.57421875" style="1" customWidth="1"/>
    <col min="4" max="4" width="12.00390625" style="1" bestFit="1" customWidth="1"/>
    <col min="5" max="5" width="26.8515625" style="1" bestFit="1" customWidth="1"/>
    <col min="6" max="6" width="15.421875" style="1" bestFit="1" customWidth="1"/>
    <col min="7" max="8" width="15.140625" style="1" bestFit="1" customWidth="1"/>
    <col min="9" max="9" width="15.57421875" style="1" bestFit="1" customWidth="1"/>
    <col min="10" max="10" width="12.00390625" style="1" bestFit="1" customWidth="1"/>
    <col min="11" max="11" width="12.7109375" style="1" bestFit="1" customWidth="1"/>
    <col min="12" max="12" width="16.28125" style="1" bestFit="1" customWidth="1"/>
    <col min="13" max="13" width="13.140625" style="1" bestFit="1" customWidth="1"/>
    <col min="14" max="14" width="13.140625" style="1" customWidth="1"/>
    <col min="15" max="15" width="13.8515625" style="1" bestFit="1" customWidth="1"/>
    <col min="16" max="16" width="12.7109375" style="1" bestFit="1" customWidth="1"/>
    <col min="17" max="17" width="13.8515625" style="1" bestFit="1" customWidth="1"/>
    <col min="18" max="18" width="23.7109375" style="1" bestFit="1" customWidth="1"/>
    <col min="19" max="19" width="23.57421875" style="1" bestFit="1" customWidth="1"/>
    <col min="20" max="20" width="10.28125" style="1" bestFit="1" customWidth="1"/>
    <col min="21" max="21" width="11.57421875" style="1" bestFit="1" customWidth="1"/>
    <col min="22" max="22" width="12.28125" style="1" bestFit="1" customWidth="1"/>
    <col min="23" max="23" width="10.57421875" style="1" bestFit="1" customWidth="1"/>
    <col min="24" max="24" width="12.00390625" style="1" bestFit="1" customWidth="1"/>
    <col min="25" max="25" width="10.28125" style="1" bestFit="1" customWidth="1"/>
    <col min="26" max="26" width="12.00390625" style="1" bestFit="1" customWidth="1"/>
    <col min="27" max="27" width="10.28125" style="1" bestFit="1" customWidth="1"/>
    <col min="28" max="28" width="12.00390625" style="1" bestFit="1" customWidth="1"/>
    <col min="29" max="29" width="10.28125" style="1" bestFit="1" customWidth="1"/>
    <col min="30" max="30" width="12.00390625" style="1" bestFit="1" customWidth="1"/>
    <col min="31" max="31" width="10.28125" style="1" bestFit="1" customWidth="1"/>
    <col min="32" max="32" width="12.00390625" style="1" bestFit="1" customWidth="1"/>
    <col min="33" max="34" width="13.8515625" style="1" bestFit="1" customWidth="1"/>
    <col min="35" max="35" width="13.8515625" style="1" customWidth="1"/>
    <col min="36" max="36" width="13.8515625" style="1" bestFit="1" customWidth="1"/>
    <col min="37" max="37" width="12.8515625" style="1" bestFit="1" customWidth="1"/>
    <col min="38" max="38" width="14.00390625" style="1" bestFit="1" customWidth="1"/>
    <col min="39" max="40" width="12.8515625" style="1" bestFit="1" customWidth="1"/>
    <col min="41" max="41" width="13.8515625" style="1" bestFit="1" customWidth="1"/>
    <col min="42" max="42" width="16.140625" style="1" bestFit="1" customWidth="1"/>
    <col min="43" max="43" width="13.421875" style="1" bestFit="1" customWidth="1"/>
    <col min="44" max="44" width="13.140625" style="1" bestFit="1" customWidth="1"/>
    <col min="45" max="45" width="15.57421875" style="1" bestFit="1" customWidth="1"/>
    <col min="46" max="46" width="11.7109375" style="1" bestFit="1" customWidth="1"/>
    <col min="47" max="50" width="15.421875" style="1" bestFit="1" customWidth="1"/>
    <col min="51" max="51" width="13.140625" style="1" bestFit="1" customWidth="1"/>
    <col min="52" max="52" width="15.57421875" style="1" bestFit="1" customWidth="1"/>
    <col min="53" max="54" width="13.421875" style="1" bestFit="1" customWidth="1"/>
    <col min="55" max="55" width="15.57421875" style="1" bestFit="1" customWidth="1"/>
    <col min="56" max="56" width="14.8515625" style="1" customWidth="1"/>
    <col min="57" max="63" width="15.57421875" style="1" customWidth="1"/>
    <col min="64" max="64" width="16.8515625" style="1" customWidth="1"/>
    <col min="65" max="65" width="13.8515625" style="1" bestFit="1" customWidth="1"/>
    <col min="66" max="66" width="12.28125" style="1" bestFit="1" customWidth="1"/>
    <col min="67" max="67" width="16.8515625" style="1" customWidth="1"/>
    <col min="68" max="68" width="13.7109375" style="1" customWidth="1"/>
    <col min="69" max="69" width="13.28125" style="1" customWidth="1"/>
    <col min="70" max="70" width="11.00390625" style="1" customWidth="1"/>
    <col min="71" max="71" width="14.57421875" style="1" customWidth="1"/>
    <col min="72" max="72" width="15.140625" style="1" customWidth="1"/>
    <col min="73" max="73" width="13.7109375" style="1" customWidth="1"/>
    <col min="74" max="74" width="12.140625" style="1" customWidth="1"/>
    <col min="75" max="75" width="12.57421875" style="1" customWidth="1"/>
    <col min="76" max="76" width="14.57421875" style="1" customWidth="1"/>
    <col min="77" max="78" width="13.8515625" style="1" customWidth="1"/>
    <col min="79" max="80" width="14.00390625" style="1" customWidth="1"/>
    <col min="81" max="81" width="12.00390625" style="1" customWidth="1"/>
    <col min="82" max="82" width="19.00390625" style="1" customWidth="1"/>
    <col min="83" max="83" width="13.140625" style="1" customWidth="1"/>
    <col min="84" max="84" width="12.57421875" style="1" customWidth="1"/>
    <col min="85" max="85" width="13.421875" style="1" customWidth="1"/>
    <col min="86" max="86" width="12.28125" style="1" customWidth="1"/>
    <col min="87" max="87" width="12.57421875" style="1" customWidth="1"/>
    <col min="88" max="88" width="13.421875" style="1" customWidth="1"/>
    <col min="89" max="89" width="16.140625" style="1" customWidth="1"/>
    <col min="90" max="90" width="12.28125" style="1" customWidth="1"/>
    <col min="91" max="91" width="13.28125" style="1" customWidth="1"/>
    <col min="92" max="92" width="12.8515625" style="1" customWidth="1"/>
    <col min="93" max="93" width="12.28125" style="1" customWidth="1"/>
    <col min="94" max="94" width="11.140625" style="1" customWidth="1"/>
    <col min="95" max="95" width="15.00390625" style="1" customWidth="1"/>
    <col min="96" max="96" width="16.8515625" style="1" customWidth="1"/>
    <col min="97" max="97" width="12.28125" style="1" customWidth="1"/>
    <col min="98" max="98" width="13.57421875" style="1" bestFit="1" customWidth="1"/>
    <col min="99" max="99" width="12.8515625" style="1" customWidth="1"/>
    <col min="100" max="100" width="15.00390625" style="1" customWidth="1"/>
    <col min="101" max="101" width="19.57421875" style="1" customWidth="1"/>
    <col min="102" max="102" width="16.8515625" style="1" customWidth="1"/>
    <col min="103" max="103" width="15.7109375" style="1" customWidth="1"/>
    <col min="104" max="104" width="16.57421875" style="1" customWidth="1"/>
    <col min="105" max="105" width="22.00390625" style="1" customWidth="1"/>
    <col min="106" max="106" width="20.140625" style="1" customWidth="1"/>
    <col min="107" max="107" width="16.140625" style="1" customWidth="1"/>
    <col min="108" max="108" width="22.00390625" style="1" customWidth="1"/>
    <col min="109" max="109" width="17.421875" style="1" customWidth="1"/>
    <col min="110" max="110" width="16.140625" style="1" customWidth="1"/>
    <col min="111" max="111" width="21.28125" style="1" customWidth="1"/>
    <col min="112" max="112" width="15.140625" style="1" customWidth="1"/>
    <col min="113" max="113" width="21.7109375" style="1" customWidth="1"/>
    <col min="114" max="114" width="23.421875" style="1" customWidth="1"/>
    <col min="115" max="115" width="22.421875" style="1" customWidth="1"/>
    <col min="116" max="116" width="18.421875" style="1" customWidth="1"/>
    <col min="117" max="117" width="21.7109375" style="1" customWidth="1"/>
    <col min="118" max="118" width="14.8515625" style="1" customWidth="1"/>
    <col min="119" max="119" width="25.421875" style="1" customWidth="1"/>
    <col min="120" max="16384" width="9.140625" style="1" customWidth="1"/>
  </cols>
  <sheetData>
    <row r="1" spans="1:119" s="6" customFormat="1" ht="60">
      <c r="A1" s="26" t="s">
        <v>0</v>
      </c>
      <c r="B1" s="27" t="s">
        <v>389</v>
      </c>
      <c r="C1" s="27" t="s">
        <v>287</v>
      </c>
      <c r="D1" s="27" t="s">
        <v>1</v>
      </c>
      <c r="E1" s="27" t="s">
        <v>0</v>
      </c>
      <c r="F1" s="27" t="s">
        <v>288</v>
      </c>
      <c r="G1" s="27" t="s">
        <v>289</v>
      </c>
      <c r="H1" s="27" t="s">
        <v>290</v>
      </c>
      <c r="I1" s="27" t="s">
        <v>291</v>
      </c>
      <c r="J1" s="27" t="s">
        <v>292</v>
      </c>
      <c r="K1" s="27" t="s">
        <v>293</v>
      </c>
      <c r="L1" s="27" t="s">
        <v>294</v>
      </c>
      <c r="M1" s="27" t="s">
        <v>295</v>
      </c>
      <c r="N1" s="27" t="s">
        <v>296</v>
      </c>
      <c r="O1" s="27" t="s">
        <v>297</v>
      </c>
      <c r="P1" s="27" t="s">
        <v>298</v>
      </c>
      <c r="Q1" s="27" t="s">
        <v>299</v>
      </c>
      <c r="R1" s="27" t="s">
        <v>300</v>
      </c>
      <c r="S1" s="27" t="s">
        <v>301</v>
      </c>
      <c r="T1" s="27" t="s">
        <v>2</v>
      </c>
      <c r="U1" s="27" t="s">
        <v>3</v>
      </c>
      <c r="V1" s="27" t="s">
        <v>4</v>
      </c>
      <c r="W1" s="27" t="s">
        <v>5</v>
      </c>
      <c r="X1" s="27" t="s">
        <v>302</v>
      </c>
      <c r="Y1" s="27" t="s">
        <v>6</v>
      </c>
      <c r="Z1" s="27" t="s">
        <v>303</v>
      </c>
      <c r="AA1" s="27" t="s">
        <v>7</v>
      </c>
      <c r="AB1" s="27" t="s">
        <v>304</v>
      </c>
      <c r="AC1" s="27" t="s">
        <v>8</v>
      </c>
      <c r="AD1" s="27" t="s">
        <v>305</v>
      </c>
      <c r="AE1" s="27" t="s">
        <v>9</v>
      </c>
      <c r="AF1" s="27" t="s">
        <v>306</v>
      </c>
      <c r="AG1" s="27" t="s">
        <v>307</v>
      </c>
      <c r="AH1" s="27" t="s">
        <v>308</v>
      </c>
      <c r="AI1" s="27" t="s">
        <v>309</v>
      </c>
      <c r="AJ1" s="27" t="s">
        <v>310</v>
      </c>
      <c r="AK1" s="27" t="s">
        <v>311</v>
      </c>
      <c r="AL1" s="27" t="s">
        <v>312</v>
      </c>
      <c r="AM1" s="27" t="s">
        <v>313</v>
      </c>
      <c r="AN1" s="27" t="s">
        <v>314</v>
      </c>
      <c r="AO1" s="27" t="s">
        <v>315</v>
      </c>
      <c r="AP1" s="27" t="s">
        <v>316</v>
      </c>
      <c r="AQ1" s="27" t="s">
        <v>317</v>
      </c>
      <c r="AR1" s="27" t="s">
        <v>318</v>
      </c>
      <c r="AS1" s="27" t="s">
        <v>319</v>
      </c>
      <c r="AT1" s="27" t="s">
        <v>320</v>
      </c>
      <c r="AU1" s="27" t="s">
        <v>321</v>
      </c>
      <c r="AV1" s="27" t="s">
        <v>322</v>
      </c>
      <c r="AW1" s="27" t="s">
        <v>323</v>
      </c>
      <c r="AX1" s="27" t="s">
        <v>324</v>
      </c>
      <c r="AY1" s="27" t="s">
        <v>325</v>
      </c>
      <c r="AZ1" s="27" t="s">
        <v>326</v>
      </c>
      <c r="BA1" s="27" t="s">
        <v>327</v>
      </c>
      <c r="BB1" s="27" t="s">
        <v>328</v>
      </c>
      <c r="BC1" s="27" t="s">
        <v>329</v>
      </c>
      <c r="BD1" s="27" t="s">
        <v>330</v>
      </c>
      <c r="BE1" s="27" t="s">
        <v>331</v>
      </c>
      <c r="BF1" s="27" t="s">
        <v>332</v>
      </c>
      <c r="BG1" s="27" t="s">
        <v>333</v>
      </c>
      <c r="BH1" s="27" t="s">
        <v>334</v>
      </c>
      <c r="BI1" s="27" t="s">
        <v>335</v>
      </c>
      <c r="BJ1" s="27" t="s">
        <v>336</v>
      </c>
      <c r="BK1" s="27" t="s">
        <v>337</v>
      </c>
      <c r="BL1" s="27" t="s">
        <v>338</v>
      </c>
      <c r="BM1" s="27" t="s">
        <v>339</v>
      </c>
      <c r="BN1" s="27" t="s">
        <v>340</v>
      </c>
      <c r="BO1" s="27" t="s">
        <v>341</v>
      </c>
      <c r="BP1" s="27" t="s">
        <v>342</v>
      </c>
      <c r="BQ1" s="27" t="s">
        <v>343</v>
      </c>
      <c r="BR1" s="27" t="s">
        <v>344</v>
      </c>
      <c r="BS1" s="27" t="s">
        <v>345</v>
      </c>
      <c r="BT1" s="27" t="s">
        <v>346</v>
      </c>
      <c r="BU1" s="27" t="s">
        <v>347</v>
      </c>
      <c r="BV1" s="27" t="s">
        <v>10</v>
      </c>
      <c r="BW1" s="27" t="s">
        <v>11</v>
      </c>
      <c r="BX1" s="27" t="s">
        <v>348</v>
      </c>
      <c r="BY1" s="27" t="s">
        <v>337</v>
      </c>
      <c r="BZ1" s="27" t="s">
        <v>349</v>
      </c>
      <c r="CA1" s="27" t="s">
        <v>350</v>
      </c>
      <c r="CB1" s="27" t="s">
        <v>351</v>
      </c>
      <c r="CC1" s="27" t="s">
        <v>352</v>
      </c>
      <c r="CD1" s="27" t="s">
        <v>353</v>
      </c>
      <c r="CE1" s="27" t="s">
        <v>354</v>
      </c>
      <c r="CF1" s="27" t="s">
        <v>355</v>
      </c>
      <c r="CG1" s="27" t="s">
        <v>356</v>
      </c>
      <c r="CH1" s="27" t="s">
        <v>357</v>
      </c>
      <c r="CI1" s="27" t="s">
        <v>355</v>
      </c>
      <c r="CJ1" s="27" t="s">
        <v>356</v>
      </c>
      <c r="CK1" s="27" t="s">
        <v>358</v>
      </c>
      <c r="CL1" s="27" t="s">
        <v>359</v>
      </c>
      <c r="CM1" s="27" t="s">
        <v>360</v>
      </c>
      <c r="CN1" s="27" t="s">
        <v>361</v>
      </c>
      <c r="CO1" s="27" t="s">
        <v>362</v>
      </c>
      <c r="CP1" s="27" t="s">
        <v>363</v>
      </c>
      <c r="CQ1" s="27" t="s">
        <v>364</v>
      </c>
      <c r="CR1" s="27" t="s">
        <v>365</v>
      </c>
      <c r="CS1" s="27" t="s">
        <v>366</v>
      </c>
      <c r="CT1" s="27" t="s">
        <v>367</v>
      </c>
      <c r="CU1" s="27" t="s">
        <v>368</v>
      </c>
      <c r="CV1" s="27" t="s">
        <v>369</v>
      </c>
      <c r="CW1" s="27" t="s">
        <v>370</v>
      </c>
      <c r="CX1" s="27" t="s">
        <v>371</v>
      </c>
      <c r="CY1" s="27" t="s">
        <v>372</v>
      </c>
      <c r="CZ1" s="27" t="s">
        <v>373</v>
      </c>
      <c r="DA1" s="27" t="s">
        <v>374</v>
      </c>
      <c r="DB1" s="27" t="s">
        <v>375</v>
      </c>
      <c r="DC1" s="27" t="s">
        <v>376</v>
      </c>
      <c r="DD1" s="27" t="s">
        <v>377</v>
      </c>
      <c r="DE1" s="27" t="s">
        <v>378</v>
      </c>
      <c r="DF1" s="27" t="s">
        <v>379</v>
      </c>
      <c r="DG1" s="27" t="s">
        <v>380</v>
      </c>
      <c r="DH1" s="27" t="s">
        <v>381</v>
      </c>
      <c r="DI1" s="27" t="s">
        <v>382</v>
      </c>
      <c r="DJ1" s="27" t="s">
        <v>383</v>
      </c>
      <c r="DK1" s="27" t="s">
        <v>384</v>
      </c>
      <c r="DL1" s="27" t="s">
        <v>385</v>
      </c>
      <c r="DM1" s="27" t="s">
        <v>386</v>
      </c>
      <c r="DN1" s="27" t="s">
        <v>379</v>
      </c>
      <c r="DO1" s="35" t="s">
        <v>387</v>
      </c>
    </row>
    <row r="2" spans="1:119" ht="28.5">
      <c r="A2" s="28" t="s">
        <v>12</v>
      </c>
      <c r="B2" s="8">
        <v>19459</v>
      </c>
      <c r="C2" s="2" t="s">
        <v>13</v>
      </c>
      <c r="D2" s="2">
        <v>20021</v>
      </c>
      <c r="E2" s="2" t="s">
        <v>12</v>
      </c>
      <c r="F2" s="2" t="s">
        <v>14</v>
      </c>
      <c r="G2" s="2" t="s">
        <v>15</v>
      </c>
      <c r="H2" s="2" t="s">
        <v>16</v>
      </c>
      <c r="I2" s="2" t="s">
        <v>17</v>
      </c>
      <c r="J2" s="2">
        <v>1974</v>
      </c>
      <c r="K2" s="2" t="s">
        <v>18</v>
      </c>
      <c r="L2" s="2">
        <v>350</v>
      </c>
      <c r="M2" s="2">
        <v>430</v>
      </c>
      <c r="N2" s="2">
        <v>58</v>
      </c>
      <c r="O2" s="2">
        <v>150</v>
      </c>
      <c r="P2" s="2">
        <v>6</v>
      </c>
      <c r="Q2" s="2">
        <v>8</v>
      </c>
      <c r="R2" s="2" t="s">
        <v>19</v>
      </c>
      <c r="S2" s="2" t="s">
        <v>20</v>
      </c>
      <c r="T2" s="2" t="s">
        <v>21</v>
      </c>
      <c r="U2" s="2" t="s">
        <v>22</v>
      </c>
      <c r="V2" s="2">
        <v>36</v>
      </c>
      <c r="W2" s="2">
        <v>0</v>
      </c>
      <c r="X2" s="2">
        <v>0</v>
      </c>
      <c r="Y2" s="2">
        <v>1</v>
      </c>
      <c r="Z2" s="2">
        <v>0</v>
      </c>
      <c r="AA2" s="2">
        <v>1</v>
      </c>
      <c r="AB2" s="2">
        <v>0</v>
      </c>
      <c r="AC2" s="2">
        <v>3</v>
      </c>
      <c r="AD2" s="2">
        <v>0</v>
      </c>
      <c r="AE2" s="2">
        <v>1</v>
      </c>
      <c r="AF2" s="2">
        <v>0</v>
      </c>
      <c r="AG2" s="2">
        <v>6</v>
      </c>
      <c r="AH2" s="2">
        <v>0</v>
      </c>
      <c r="AI2" s="2">
        <v>0</v>
      </c>
      <c r="AJ2" s="2">
        <v>6</v>
      </c>
      <c r="AK2" s="2">
        <v>0</v>
      </c>
      <c r="AL2" s="2">
        <v>0</v>
      </c>
      <c r="AM2" s="2">
        <v>0</v>
      </c>
      <c r="AN2" s="2">
        <v>4</v>
      </c>
      <c r="AO2" s="2">
        <v>1</v>
      </c>
      <c r="AP2" s="2">
        <v>50.5</v>
      </c>
      <c r="AQ2" s="8">
        <v>3590</v>
      </c>
      <c r="AR2" s="8">
        <v>2630</v>
      </c>
      <c r="AS2" s="8">
        <v>960</v>
      </c>
      <c r="AT2" s="2">
        <v>0</v>
      </c>
      <c r="AU2" s="8">
        <v>26245</v>
      </c>
      <c r="AV2" s="8">
        <v>19195</v>
      </c>
      <c r="AW2" s="8">
        <v>7050</v>
      </c>
      <c r="AX2" s="8">
        <v>18652</v>
      </c>
      <c r="AY2" s="8">
        <v>13248</v>
      </c>
      <c r="AZ2" s="8">
        <v>5404</v>
      </c>
      <c r="BA2" s="8">
        <v>7593</v>
      </c>
      <c r="BB2" s="8">
        <v>5947</v>
      </c>
      <c r="BC2" s="8">
        <v>1646</v>
      </c>
      <c r="BD2" s="8">
        <v>18621</v>
      </c>
      <c r="BE2" s="8">
        <v>3783</v>
      </c>
      <c r="BF2" s="8">
        <v>5436</v>
      </c>
      <c r="BG2" s="8">
        <v>9219</v>
      </c>
      <c r="BH2" s="8">
        <v>5296</v>
      </c>
      <c r="BI2" s="8">
        <v>3418</v>
      </c>
      <c r="BJ2" s="8">
        <v>8714</v>
      </c>
      <c r="BK2" s="8">
        <f aca="true" t="shared" si="0" ref="BK2:BK38">BJ2+BG2+BD2+AU2</f>
        <v>62799</v>
      </c>
      <c r="BL2" s="8">
        <v>33121</v>
      </c>
      <c r="BM2" s="8">
        <v>9382</v>
      </c>
      <c r="BN2" s="8">
        <v>794</v>
      </c>
      <c r="BO2" s="8"/>
      <c r="BP2" s="8"/>
      <c r="BQ2" s="8">
        <v>508</v>
      </c>
      <c r="BR2" s="8"/>
      <c r="BS2" s="8"/>
      <c r="BT2" s="8"/>
      <c r="BU2" s="8"/>
      <c r="BV2" s="8">
        <v>3312</v>
      </c>
      <c r="BW2" s="8">
        <v>673</v>
      </c>
      <c r="BX2" s="8">
        <v>5287</v>
      </c>
      <c r="BY2" s="2">
        <f aca="true" t="shared" si="1" ref="BY2:BY37">BX2+BL2</f>
        <v>38408</v>
      </c>
      <c r="BZ2" s="8">
        <v>1554</v>
      </c>
      <c r="CA2" s="8">
        <v>1468</v>
      </c>
      <c r="CB2" s="8">
        <v>86</v>
      </c>
      <c r="CC2" s="2"/>
      <c r="CD2" s="8">
        <v>2273</v>
      </c>
      <c r="CE2" s="8">
        <v>1909</v>
      </c>
      <c r="CF2" s="8">
        <v>980</v>
      </c>
      <c r="CG2" s="8">
        <v>929</v>
      </c>
      <c r="CH2" s="8">
        <v>364</v>
      </c>
      <c r="CI2" s="8">
        <v>265</v>
      </c>
      <c r="CJ2" s="8">
        <v>99</v>
      </c>
      <c r="CK2" s="10"/>
      <c r="CL2" s="8">
        <v>107</v>
      </c>
      <c r="CM2" s="8">
        <v>22</v>
      </c>
      <c r="CN2" s="8">
        <v>8</v>
      </c>
      <c r="CO2" s="8">
        <v>7</v>
      </c>
      <c r="CP2" s="8">
        <v>843</v>
      </c>
      <c r="CQ2" s="8">
        <v>829</v>
      </c>
      <c r="CR2" s="8">
        <v>14</v>
      </c>
      <c r="CS2" s="8">
        <v>12</v>
      </c>
      <c r="CT2" s="8">
        <v>12</v>
      </c>
      <c r="CU2" s="8"/>
      <c r="CV2" s="2"/>
      <c r="CW2" s="8">
        <v>213555</v>
      </c>
      <c r="CX2" s="8">
        <v>32496</v>
      </c>
      <c r="CY2" s="8">
        <v>7905</v>
      </c>
      <c r="CZ2" s="8">
        <v>3843</v>
      </c>
      <c r="DA2" s="8">
        <v>400</v>
      </c>
      <c r="DB2" s="8">
        <v>12696</v>
      </c>
      <c r="DC2" s="8">
        <v>21221.3</v>
      </c>
      <c r="DD2" s="8">
        <v>9753</v>
      </c>
      <c r="DE2" s="8">
        <v>53470</v>
      </c>
      <c r="DF2" s="8"/>
      <c r="DG2" s="8">
        <f aca="true" t="shared" si="2" ref="DG2:DG15">SUBTOTAL(9,CW2:DF2)</f>
        <v>355339.3</v>
      </c>
      <c r="DH2" s="8"/>
      <c r="DI2" s="8"/>
      <c r="DJ2" s="8">
        <v>22134</v>
      </c>
      <c r="DK2" s="8"/>
      <c r="DL2" s="8">
        <v>4120.8</v>
      </c>
      <c r="DM2" s="8"/>
      <c r="DN2" s="8"/>
      <c r="DO2" s="36">
        <f aca="true" t="shared" si="3" ref="DO2:DO10">SUM(DH2:DN2)</f>
        <v>26254.8</v>
      </c>
    </row>
    <row r="3" spans="1:119" ht="28.5">
      <c r="A3" s="29" t="s">
        <v>23</v>
      </c>
      <c r="B3" s="8">
        <v>11149</v>
      </c>
      <c r="C3" s="7" t="s">
        <v>24</v>
      </c>
      <c r="D3" s="7">
        <v>20021</v>
      </c>
      <c r="E3" s="34" t="s">
        <v>23</v>
      </c>
      <c r="F3" s="7" t="s">
        <v>25</v>
      </c>
      <c r="G3" s="7" t="s">
        <v>26</v>
      </c>
      <c r="H3" s="7" t="s">
        <v>27</v>
      </c>
      <c r="I3" s="7" t="s">
        <v>28</v>
      </c>
      <c r="J3" s="7">
        <v>1990</v>
      </c>
      <c r="K3" s="7" t="s">
        <v>18</v>
      </c>
      <c r="L3" s="7">
        <v>371</v>
      </c>
      <c r="M3" s="7">
        <v>423</v>
      </c>
      <c r="N3" s="7">
        <v>100</v>
      </c>
      <c r="O3" s="7">
        <v>62</v>
      </c>
      <c r="P3" s="7">
        <v>3</v>
      </c>
      <c r="Q3" s="7">
        <v>4</v>
      </c>
      <c r="R3" s="7" t="s">
        <v>29</v>
      </c>
      <c r="S3" s="2" t="s">
        <v>30</v>
      </c>
      <c r="T3" s="7" t="s">
        <v>22</v>
      </c>
      <c r="U3" s="7" t="s">
        <v>21</v>
      </c>
      <c r="V3" s="7">
        <v>12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3</v>
      </c>
      <c r="AD3" s="7">
        <v>1</v>
      </c>
      <c r="AE3" s="7">
        <v>0</v>
      </c>
      <c r="AF3" s="7">
        <v>0</v>
      </c>
      <c r="AG3" s="7">
        <v>3</v>
      </c>
      <c r="AH3" s="7">
        <v>1</v>
      </c>
      <c r="AI3" s="7">
        <v>21</v>
      </c>
      <c r="AJ3" s="7">
        <v>4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28.5</v>
      </c>
      <c r="AQ3" s="8">
        <v>1397</v>
      </c>
      <c r="AR3" s="8">
        <v>1030</v>
      </c>
      <c r="AS3" s="8">
        <v>367</v>
      </c>
      <c r="AT3" s="7">
        <f>AQ3-AR3-AS3</f>
        <v>0</v>
      </c>
      <c r="AU3" s="8">
        <v>8295</v>
      </c>
      <c r="AV3" s="8">
        <v>6055</v>
      </c>
      <c r="AW3" s="8">
        <v>2240</v>
      </c>
      <c r="AX3" s="8">
        <v>5871</v>
      </c>
      <c r="AY3" s="8">
        <v>4252</v>
      </c>
      <c r="AZ3" s="8">
        <v>1619</v>
      </c>
      <c r="BA3" s="8">
        <v>2424</v>
      </c>
      <c r="BB3" s="8">
        <v>1803</v>
      </c>
      <c r="BC3" s="8">
        <v>621</v>
      </c>
      <c r="BD3" s="8">
        <v>6830</v>
      </c>
      <c r="BE3" s="8">
        <v>1788</v>
      </c>
      <c r="BF3" s="8">
        <v>1525</v>
      </c>
      <c r="BG3" s="8">
        <v>3313</v>
      </c>
      <c r="BH3" s="8">
        <v>1862</v>
      </c>
      <c r="BI3" s="8">
        <v>1927</v>
      </c>
      <c r="BJ3" s="8">
        <v>3789</v>
      </c>
      <c r="BK3" s="8">
        <f t="shared" si="0"/>
        <v>22227</v>
      </c>
      <c r="BL3" s="8">
        <v>33189</v>
      </c>
      <c r="BM3" s="8">
        <v>10109</v>
      </c>
      <c r="BN3" s="8">
        <v>1452</v>
      </c>
      <c r="BO3" s="8"/>
      <c r="BP3" s="8"/>
      <c r="BQ3" s="8">
        <v>1919</v>
      </c>
      <c r="BR3" s="8"/>
      <c r="BS3" s="8"/>
      <c r="BT3" s="8"/>
      <c r="BU3" s="8"/>
      <c r="BV3" s="8">
        <v>877</v>
      </c>
      <c r="BW3" s="8">
        <v>83</v>
      </c>
      <c r="BX3" s="8">
        <f>BW3+BV3+BU3+BT3+BS3+BR3+BQ3+BP3+BO3+BN3</f>
        <v>4331</v>
      </c>
      <c r="BY3" s="2">
        <f t="shared" si="1"/>
        <v>37520</v>
      </c>
      <c r="BZ3" s="8">
        <v>508</v>
      </c>
      <c r="CA3" s="8">
        <v>446</v>
      </c>
      <c r="CB3" s="8">
        <v>62</v>
      </c>
      <c r="CC3" s="16"/>
      <c r="CD3" s="8">
        <v>557</v>
      </c>
      <c r="CE3" s="8">
        <v>534</v>
      </c>
      <c r="CF3" s="8">
        <v>422</v>
      </c>
      <c r="CG3" s="8">
        <v>112</v>
      </c>
      <c r="CH3" s="8">
        <v>23</v>
      </c>
      <c r="CI3" s="8">
        <v>20</v>
      </c>
      <c r="CJ3" s="8">
        <v>3</v>
      </c>
      <c r="CK3" s="17"/>
      <c r="CL3" s="8">
        <v>161</v>
      </c>
      <c r="CM3" s="8">
        <v>17</v>
      </c>
      <c r="CN3" s="8">
        <v>7</v>
      </c>
      <c r="CO3" s="17"/>
      <c r="CP3" s="8">
        <v>83</v>
      </c>
      <c r="CQ3" s="8">
        <v>68</v>
      </c>
      <c r="CR3" s="8">
        <v>15</v>
      </c>
      <c r="CS3" s="8">
        <v>68</v>
      </c>
      <c r="CT3" s="8">
        <v>65</v>
      </c>
      <c r="CU3" s="8">
        <v>3</v>
      </c>
      <c r="CV3" s="16"/>
      <c r="CW3" s="8">
        <v>93166.66</v>
      </c>
      <c r="CX3" s="8">
        <v>9277.361625</v>
      </c>
      <c r="CY3" s="8"/>
      <c r="CZ3" s="8">
        <v>2800</v>
      </c>
      <c r="DA3" s="8"/>
      <c r="DB3" s="8">
        <v>2650</v>
      </c>
      <c r="DC3" s="8">
        <v>14154.3</v>
      </c>
      <c r="DD3" s="8">
        <v>5450</v>
      </c>
      <c r="DE3" s="8">
        <v>5973.76</v>
      </c>
      <c r="DF3" s="8"/>
      <c r="DG3" s="8">
        <f t="shared" si="2"/>
        <v>133472.08162500002</v>
      </c>
      <c r="DH3" s="8"/>
      <c r="DI3" s="8"/>
      <c r="DJ3" s="8"/>
      <c r="DK3" s="8"/>
      <c r="DL3" s="8"/>
      <c r="DM3" s="8"/>
      <c r="DN3" s="8"/>
      <c r="DO3" s="36">
        <f t="shared" si="3"/>
        <v>0</v>
      </c>
    </row>
    <row r="4" spans="1:119" ht="28.5">
      <c r="A4" s="28" t="s">
        <v>31</v>
      </c>
      <c r="B4" s="8">
        <v>37366</v>
      </c>
      <c r="C4" s="7" t="s">
        <v>32</v>
      </c>
      <c r="D4" s="7">
        <v>20021</v>
      </c>
      <c r="E4" s="7" t="s">
        <v>31</v>
      </c>
      <c r="F4" s="7" t="s">
        <v>33</v>
      </c>
      <c r="G4" s="7" t="s">
        <v>34</v>
      </c>
      <c r="H4" s="7" t="s">
        <v>35</v>
      </c>
      <c r="I4" s="7" t="s">
        <v>36</v>
      </c>
      <c r="J4" s="7">
        <v>1952</v>
      </c>
      <c r="K4" s="7" t="s">
        <v>18</v>
      </c>
      <c r="L4" s="7">
        <v>1600</v>
      </c>
      <c r="M4" s="7">
        <v>2000</v>
      </c>
      <c r="N4" s="7"/>
      <c r="O4" s="7">
        <v>155</v>
      </c>
      <c r="P4" s="7">
        <v>10</v>
      </c>
      <c r="Q4" s="7">
        <v>14</v>
      </c>
      <c r="R4" s="7" t="s">
        <v>37</v>
      </c>
      <c r="S4" s="7" t="s">
        <v>20</v>
      </c>
      <c r="T4" s="7" t="s">
        <v>22</v>
      </c>
      <c r="U4" s="7" t="s">
        <v>21</v>
      </c>
      <c r="V4" s="7">
        <v>5</v>
      </c>
      <c r="W4" s="7">
        <v>0</v>
      </c>
      <c r="X4" s="7">
        <v>0</v>
      </c>
      <c r="Y4" s="7">
        <v>0</v>
      </c>
      <c r="Z4" s="7">
        <v>1</v>
      </c>
      <c r="AA4" s="7">
        <v>2</v>
      </c>
      <c r="AB4" s="7">
        <v>1</v>
      </c>
      <c r="AC4" s="7">
        <v>8</v>
      </c>
      <c r="AD4" s="7">
        <v>0</v>
      </c>
      <c r="AE4" s="7">
        <v>0</v>
      </c>
      <c r="AF4" s="7">
        <v>1</v>
      </c>
      <c r="AG4" s="7">
        <f aca="true" t="shared" si="4" ref="AG4:AG12">W4+Y4+AA4+AC4+AE4</f>
        <v>10</v>
      </c>
      <c r="AH4" s="7">
        <f aca="true" t="shared" si="5" ref="AH4:AH12">X4+Z4+AB4+AD4+AF4</f>
        <v>3</v>
      </c>
      <c r="AI4" s="7">
        <v>50</v>
      </c>
      <c r="AJ4" s="7">
        <f aca="true" t="shared" si="6" ref="AJ4:AJ11">AG4+AH4</f>
        <v>13</v>
      </c>
      <c r="AK4" s="7">
        <v>1</v>
      </c>
      <c r="AL4" s="7">
        <v>10</v>
      </c>
      <c r="AM4" s="7">
        <v>5</v>
      </c>
      <c r="AN4" s="7">
        <v>0</v>
      </c>
      <c r="AO4" s="7" t="s">
        <v>22</v>
      </c>
      <c r="AP4" s="7">
        <v>64.25</v>
      </c>
      <c r="AQ4" s="8">
        <v>7527</v>
      </c>
      <c r="AR4" s="8">
        <v>5353</v>
      </c>
      <c r="AS4" s="8">
        <v>2174</v>
      </c>
      <c r="AT4" s="7">
        <f>AQ4-AR4-AS4</f>
        <v>0</v>
      </c>
      <c r="AU4" s="8">
        <v>62010</v>
      </c>
      <c r="AV4" s="8">
        <v>42644</v>
      </c>
      <c r="AW4" s="8">
        <v>19366</v>
      </c>
      <c r="AX4" s="8">
        <v>41656</v>
      </c>
      <c r="AY4" s="8">
        <v>27191</v>
      </c>
      <c r="AZ4" s="8">
        <v>14465</v>
      </c>
      <c r="BA4" s="8">
        <v>20354</v>
      </c>
      <c r="BB4" s="8">
        <v>15453</v>
      </c>
      <c r="BC4" s="8">
        <v>4901</v>
      </c>
      <c r="BD4" s="8">
        <v>44093</v>
      </c>
      <c r="BE4" s="8">
        <v>15718</v>
      </c>
      <c r="BF4" s="8">
        <v>17354</v>
      </c>
      <c r="BG4" s="8">
        <v>33072</v>
      </c>
      <c r="BH4" s="8">
        <v>9328</v>
      </c>
      <c r="BI4" s="8">
        <v>7833</v>
      </c>
      <c r="BJ4" s="8">
        <v>17161</v>
      </c>
      <c r="BK4" s="8">
        <f t="shared" si="0"/>
        <v>156336</v>
      </c>
      <c r="BL4" s="8">
        <v>75513</v>
      </c>
      <c r="BM4" s="8">
        <v>24256</v>
      </c>
      <c r="BN4" s="8">
        <v>5780</v>
      </c>
      <c r="BO4" s="8"/>
      <c r="BP4" s="8"/>
      <c r="BQ4" s="8">
        <v>3891</v>
      </c>
      <c r="BR4" s="8"/>
      <c r="BS4" s="8"/>
      <c r="BT4" s="8"/>
      <c r="BU4" s="8"/>
      <c r="BV4" s="8">
        <v>3011</v>
      </c>
      <c r="BW4" s="8">
        <v>440</v>
      </c>
      <c r="BX4" s="8">
        <v>13122</v>
      </c>
      <c r="BY4" s="2">
        <f t="shared" si="1"/>
        <v>88635</v>
      </c>
      <c r="BZ4" s="8">
        <v>5879</v>
      </c>
      <c r="CA4" s="8">
        <v>4682</v>
      </c>
      <c r="CB4" s="8">
        <v>1197</v>
      </c>
      <c r="CC4" s="7"/>
      <c r="CD4" s="8">
        <v>1943</v>
      </c>
      <c r="CE4" s="8">
        <v>1534</v>
      </c>
      <c r="CF4" s="8">
        <v>1064</v>
      </c>
      <c r="CG4" s="8">
        <v>470</v>
      </c>
      <c r="CH4" s="8">
        <v>409</v>
      </c>
      <c r="CI4" s="8">
        <v>304</v>
      </c>
      <c r="CJ4" s="8">
        <v>105</v>
      </c>
      <c r="CK4" s="7"/>
      <c r="CL4" s="8">
        <v>875</v>
      </c>
      <c r="CM4" s="10">
        <v>50</v>
      </c>
      <c r="CN4" s="10">
        <v>19</v>
      </c>
      <c r="CO4" s="10">
        <v>10</v>
      </c>
      <c r="CP4" s="8">
        <v>533</v>
      </c>
      <c r="CQ4" s="8">
        <v>380</v>
      </c>
      <c r="CR4" s="8">
        <v>153</v>
      </c>
      <c r="CS4" s="8">
        <v>88</v>
      </c>
      <c r="CT4" s="8">
        <v>46</v>
      </c>
      <c r="CU4" s="8">
        <v>42</v>
      </c>
      <c r="CV4" s="7"/>
      <c r="CW4" s="8">
        <v>443600</v>
      </c>
      <c r="CX4" s="8">
        <v>19532.63655</v>
      </c>
      <c r="CY4" s="8"/>
      <c r="CZ4" s="8">
        <v>6676.15</v>
      </c>
      <c r="DA4" s="8"/>
      <c r="DB4" s="8">
        <v>2494</v>
      </c>
      <c r="DC4" s="8">
        <v>38406.2</v>
      </c>
      <c r="DD4" s="8">
        <v>10582</v>
      </c>
      <c r="DE4" s="8">
        <v>80390</v>
      </c>
      <c r="DF4" s="8"/>
      <c r="DG4" s="8">
        <f t="shared" si="2"/>
        <v>601680.98655</v>
      </c>
      <c r="DH4" s="8"/>
      <c r="DI4" s="8"/>
      <c r="DJ4" s="8"/>
      <c r="DK4" s="8"/>
      <c r="DL4" s="8">
        <v>10898</v>
      </c>
      <c r="DM4" s="8"/>
      <c r="DN4" s="8"/>
      <c r="DO4" s="36">
        <f t="shared" si="3"/>
        <v>10898</v>
      </c>
    </row>
    <row r="5" spans="1:119" ht="28.5">
      <c r="A5" s="28" t="s">
        <v>38</v>
      </c>
      <c r="B5" s="8">
        <v>26478</v>
      </c>
      <c r="C5" s="2" t="s">
        <v>39</v>
      </c>
      <c r="D5" s="2">
        <v>20091</v>
      </c>
      <c r="E5" s="2" t="s">
        <v>38</v>
      </c>
      <c r="F5" s="2" t="s">
        <v>40</v>
      </c>
      <c r="G5" s="2" t="s">
        <v>41</v>
      </c>
      <c r="H5" s="2" t="s">
        <v>42</v>
      </c>
      <c r="I5" s="2" t="s">
        <v>43</v>
      </c>
      <c r="J5" s="2">
        <v>1978</v>
      </c>
      <c r="K5" s="2" t="s">
        <v>44</v>
      </c>
      <c r="L5" s="2">
        <v>360</v>
      </c>
      <c r="M5" s="2">
        <v>400</v>
      </c>
      <c r="N5" s="2">
        <v>170</v>
      </c>
      <c r="O5" s="2">
        <v>35</v>
      </c>
      <c r="P5" s="2">
        <v>4</v>
      </c>
      <c r="Q5" s="2">
        <v>5</v>
      </c>
      <c r="R5" s="2" t="s">
        <v>45</v>
      </c>
      <c r="S5" s="2" t="s">
        <v>30</v>
      </c>
      <c r="T5" s="2" t="s">
        <v>21</v>
      </c>
      <c r="U5" s="2" t="s">
        <v>22</v>
      </c>
      <c r="V5" s="2">
        <v>0</v>
      </c>
      <c r="W5" s="2">
        <v>0</v>
      </c>
      <c r="X5" s="2">
        <v>0</v>
      </c>
      <c r="Y5" s="2">
        <v>1</v>
      </c>
      <c r="Z5" s="2">
        <v>0</v>
      </c>
      <c r="AA5" s="2">
        <v>2</v>
      </c>
      <c r="AB5" s="2">
        <v>0</v>
      </c>
      <c r="AC5" s="2">
        <v>1</v>
      </c>
      <c r="AD5" s="2">
        <v>0</v>
      </c>
      <c r="AE5" s="2">
        <v>0</v>
      </c>
      <c r="AF5" s="2">
        <v>0</v>
      </c>
      <c r="AG5" s="2">
        <f t="shared" si="4"/>
        <v>4</v>
      </c>
      <c r="AH5" s="2">
        <f t="shared" si="5"/>
        <v>0</v>
      </c>
      <c r="AI5" s="2">
        <v>0</v>
      </c>
      <c r="AJ5" s="7">
        <f t="shared" si="6"/>
        <v>4</v>
      </c>
      <c r="AK5" s="2">
        <v>0</v>
      </c>
      <c r="AL5" s="2">
        <v>0</v>
      </c>
      <c r="AM5" s="2">
        <v>1</v>
      </c>
      <c r="AN5" s="2">
        <v>0</v>
      </c>
      <c r="AO5" s="2" t="s">
        <v>22</v>
      </c>
      <c r="AP5" s="2">
        <v>24</v>
      </c>
      <c r="AQ5" s="8">
        <v>3146</v>
      </c>
      <c r="AR5" s="8">
        <v>2076</v>
      </c>
      <c r="AS5" s="8">
        <v>1070</v>
      </c>
      <c r="AT5" s="2">
        <f>AQ5-AR5-AS5</f>
        <v>0</v>
      </c>
      <c r="AU5" s="8">
        <v>31011</v>
      </c>
      <c r="AV5" s="8">
        <v>22580</v>
      </c>
      <c r="AW5" s="8">
        <v>8431</v>
      </c>
      <c r="AX5" s="8">
        <v>22442</v>
      </c>
      <c r="AY5" s="8">
        <v>15619</v>
      </c>
      <c r="AZ5" s="8">
        <v>6823</v>
      </c>
      <c r="BA5" s="8">
        <v>8569</v>
      </c>
      <c r="BB5" s="8">
        <v>6961</v>
      </c>
      <c r="BC5" s="8">
        <v>1608</v>
      </c>
      <c r="BD5" s="8">
        <v>10313</v>
      </c>
      <c r="BE5" s="8">
        <v>4917</v>
      </c>
      <c r="BF5" s="8">
        <v>1116</v>
      </c>
      <c r="BG5" s="8">
        <v>6033</v>
      </c>
      <c r="BH5" s="8">
        <v>2061</v>
      </c>
      <c r="BI5" s="8">
        <v>1752</v>
      </c>
      <c r="BJ5" s="8">
        <v>3813</v>
      </c>
      <c r="BK5" s="8">
        <f t="shared" si="0"/>
        <v>51170</v>
      </c>
      <c r="BL5" s="8">
        <v>47316</v>
      </c>
      <c r="BM5" s="8">
        <v>10039</v>
      </c>
      <c r="BN5" s="8">
        <v>279</v>
      </c>
      <c r="BO5" s="8"/>
      <c r="BP5" s="8"/>
      <c r="BQ5" s="8">
        <v>1238</v>
      </c>
      <c r="BR5" s="8"/>
      <c r="BS5" s="8"/>
      <c r="BT5" s="8"/>
      <c r="BU5" s="8"/>
      <c r="BV5" s="8">
        <v>1277</v>
      </c>
      <c r="BW5" s="8">
        <v>191</v>
      </c>
      <c r="BX5" s="8">
        <v>2985</v>
      </c>
      <c r="BY5" s="2">
        <f t="shared" si="1"/>
        <v>50301</v>
      </c>
      <c r="BZ5" s="8">
        <v>954</v>
      </c>
      <c r="CA5" s="8">
        <v>937</v>
      </c>
      <c r="CB5" s="8">
        <v>17</v>
      </c>
      <c r="CC5" s="2"/>
      <c r="CD5" s="8">
        <v>1665</v>
      </c>
      <c r="CE5" s="8">
        <v>1339</v>
      </c>
      <c r="CF5" s="8">
        <v>706</v>
      </c>
      <c r="CG5" s="8">
        <v>633</v>
      </c>
      <c r="CH5" s="8">
        <v>326</v>
      </c>
      <c r="CI5" s="8">
        <v>239</v>
      </c>
      <c r="CJ5" s="8">
        <v>87</v>
      </c>
      <c r="CK5" s="10"/>
      <c r="CL5" s="8">
        <v>170</v>
      </c>
      <c r="CM5" s="8">
        <v>62</v>
      </c>
      <c r="CN5" s="8">
        <v>5</v>
      </c>
      <c r="CO5" s="8">
        <v>20</v>
      </c>
      <c r="CP5" s="8">
        <v>147</v>
      </c>
      <c r="CQ5" s="8">
        <v>132</v>
      </c>
      <c r="CR5" s="8">
        <v>15</v>
      </c>
      <c r="CS5" s="8">
        <v>57</v>
      </c>
      <c r="CT5" s="8">
        <v>44</v>
      </c>
      <c r="CU5" s="8">
        <v>13</v>
      </c>
      <c r="CV5" s="2"/>
      <c r="CW5" s="8">
        <v>123999.52</v>
      </c>
      <c r="CX5" s="8">
        <v>20150.6</v>
      </c>
      <c r="CY5" s="8">
        <v>2000</v>
      </c>
      <c r="CZ5" s="8">
        <v>3372.66</v>
      </c>
      <c r="DA5" s="8">
        <v>0</v>
      </c>
      <c r="DB5" s="8">
        <v>3922</v>
      </c>
      <c r="DC5" s="8">
        <v>25534.6</v>
      </c>
      <c r="DD5" s="8"/>
      <c r="DE5" s="8">
        <v>39108</v>
      </c>
      <c r="DF5" s="8">
        <v>2167.81</v>
      </c>
      <c r="DG5" s="8">
        <f t="shared" si="2"/>
        <v>220255.19</v>
      </c>
      <c r="DH5" s="8">
        <v>447125</v>
      </c>
      <c r="DI5" s="8"/>
      <c r="DJ5" s="8"/>
      <c r="DK5" s="8"/>
      <c r="DL5" s="8"/>
      <c r="DM5" s="8"/>
      <c r="DN5" s="8">
        <v>170956</v>
      </c>
      <c r="DO5" s="36">
        <f t="shared" si="3"/>
        <v>618081</v>
      </c>
    </row>
    <row r="6" spans="1:119" ht="30">
      <c r="A6" s="28" t="s">
        <v>46</v>
      </c>
      <c r="B6" s="8">
        <v>13042</v>
      </c>
      <c r="C6" s="2" t="s">
        <v>47</v>
      </c>
      <c r="D6" s="2">
        <v>20020</v>
      </c>
      <c r="E6" s="2" t="s">
        <v>46</v>
      </c>
      <c r="F6" s="2" t="s">
        <v>48</v>
      </c>
      <c r="G6" s="2" t="s">
        <v>49</v>
      </c>
      <c r="H6" s="2" t="s">
        <v>50</v>
      </c>
      <c r="I6" s="2" t="s">
        <v>51</v>
      </c>
      <c r="J6" s="2">
        <v>1966</v>
      </c>
      <c r="K6" s="2" t="s">
        <v>18</v>
      </c>
      <c r="L6" s="10">
        <v>305</v>
      </c>
      <c r="M6" s="10">
        <v>320</v>
      </c>
      <c r="N6" s="10">
        <v>93</v>
      </c>
      <c r="O6" s="10">
        <v>32</v>
      </c>
      <c r="P6" s="2">
        <v>2</v>
      </c>
      <c r="Q6" s="2">
        <v>5</v>
      </c>
      <c r="R6" s="2" t="s">
        <v>52</v>
      </c>
      <c r="S6" s="2" t="s">
        <v>20</v>
      </c>
      <c r="T6" s="2" t="s">
        <v>22</v>
      </c>
      <c r="U6" s="2" t="s">
        <v>21</v>
      </c>
      <c r="V6" s="2">
        <v>1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2</v>
      </c>
      <c r="AC6" s="2">
        <v>0</v>
      </c>
      <c r="AD6" s="2">
        <v>0</v>
      </c>
      <c r="AE6" s="2">
        <v>0</v>
      </c>
      <c r="AF6" s="2">
        <v>0</v>
      </c>
      <c r="AG6" s="2">
        <f t="shared" si="4"/>
        <v>0</v>
      </c>
      <c r="AH6" s="2">
        <f t="shared" si="5"/>
        <v>3</v>
      </c>
      <c r="AI6" s="2">
        <f>24+18</f>
        <v>42</v>
      </c>
      <c r="AJ6" s="7">
        <f t="shared" si="6"/>
        <v>3</v>
      </c>
      <c r="AK6" s="2">
        <v>0</v>
      </c>
      <c r="AL6" s="2">
        <v>0</v>
      </c>
      <c r="AM6" s="2">
        <v>0</v>
      </c>
      <c r="AN6" s="2">
        <v>0</v>
      </c>
      <c r="AO6" s="2">
        <v>0.25</v>
      </c>
      <c r="AP6" s="2">
        <v>23</v>
      </c>
      <c r="AQ6" s="8">
        <v>1343</v>
      </c>
      <c r="AR6" s="8">
        <v>973</v>
      </c>
      <c r="AS6" s="8">
        <v>370</v>
      </c>
      <c r="AT6" s="2">
        <f>AQ6-AR6-AS6</f>
        <v>0</v>
      </c>
      <c r="AU6" s="8">
        <v>12755</v>
      </c>
      <c r="AV6" s="8">
        <v>9223</v>
      </c>
      <c r="AW6" s="8">
        <v>3532</v>
      </c>
      <c r="AX6" s="8">
        <v>8592</v>
      </c>
      <c r="AY6" s="8">
        <v>6311</v>
      </c>
      <c r="AZ6" s="8">
        <v>2281</v>
      </c>
      <c r="BA6" s="8">
        <v>4163</v>
      </c>
      <c r="BB6" s="8">
        <v>2912</v>
      </c>
      <c r="BC6" s="8">
        <v>1251</v>
      </c>
      <c r="BD6" s="8">
        <v>3691</v>
      </c>
      <c r="BE6" s="8">
        <v>1634</v>
      </c>
      <c r="BF6" s="8">
        <v>882</v>
      </c>
      <c r="BG6" s="8">
        <v>2516</v>
      </c>
      <c r="BH6" s="8">
        <v>3918</v>
      </c>
      <c r="BI6" s="8">
        <v>2536</v>
      </c>
      <c r="BJ6" s="8">
        <v>6454</v>
      </c>
      <c r="BK6" s="8">
        <f t="shared" si="0"/>
        <v>25416</v>
      </c>
      <c r="BL6" s="8">
        <v>16102</v>
      </c>
      <c r="BM6" s="8">
        <v>3169</v>
      </c>
      <c r="BN6" s="8">
        <v>329</v>
      </c>
      <c r="BO6" s="8"/>
      <c r="BP6" s="8"/>
      <c r="BQ6" s="8">
        <v>660</v>
      </c>
      <c r="BR6" s="8"/>
      <c r="BS6" s="8"/>
      <c r="BT6" s="8"/>
      <c r="BU6" s="8"/>
      <c r="BV6" s="8">
        <v>235</v>
      </c>
      <c r="BW6" s="8">
        <v>86</v>
      </c>
      <c r="BX6" s="8">
        <v>1310</v>
      </c>
      <c r="BY6" s="2">
        <f t="shared" si="1"/>
        <v>17412</v>
      </c>
      <c r="BZ6" s="8">
        <v>412</v>
      </c>
      <c r="CA6" s="8">
        <v>405</v>
      </c>
      <c r="CB6" s="8">
        <v>7</v>
      </c>
      <c r="CC6" s="2"/>
      <c r="CD6" s="8">
        <v>868</v>
      </c>
      <c r="CE6" s="8">
        <v>609</v>
      </c>
      <c r="CF6" s="8">
        <v>409</v>
      </c>
      <c r="CG6" s="8">
        <v>200</v>
      </c>
      <c r="CH6" s="8">
        <v>259</v>
      </c>
      <c r="CI6" s="8">
        <v>192</v>
      </c>
      <c r="CJ6" s="8">
        <v>67</v>
      </c>
      <c r="CK6" s="10"/>
      <c r="CL6" s="8">
        <v>219</v>
      </c>
      <c r="CM6" s="10"/>
      <c r="CN6" s="10"/>
      <c r="CO6" s="10"/>
      <c r="CP6" s="8">
        <v>175</v>
      </c>
      <c r="CQ6" s="8">
        <v>70</v>
      </c>
      <c r="CR6" s="8">
        <v>105</v>
      </c>
      <c r="CS6" s="8">
        <v>59</v>
      </c>
      <c r="CT6" s="8">
        <v>59</v>
      </c>
      <c r="CU6" s="8"/>
      <c r="CV6" s="2"/>
      <c r="CW6" s="8">
        <v>42700</v>
      </c>
      <c r="CX6" s="8">
        <v>10852.57425</v>
      </c>
      <c r="CY6" s="8"/>
      <c r="CZ6" s="8"/>
      <c r="DA6" s="8"/>
      <c r="DB6" s="8">
        <v>4300</v>
      </c>
      <c r="DC6" s="8">
        <v>15329.4</v>
      </c>
      <c r="DD6" s="8"/>
      <c r="DE6" s="8">
        <v>15800</v>
      </c>
      <c r="DF6" s="8"/>
      <c r="DG6" s="8">
        <f t="shared" si="2"/>
        <v>88981.97425</v>
      </c>
      <c r="DH6" s="8"/>
      <c r="DI6" s="8"/>
      <c r="DJ6" s="8">
        <v>1697.26</v>
      </c>
      <c r="DK6" s="8">
        <v>2400</v>
      </c>
      <c r="DL6" s="8">
        <v>12628.44</v>
      </c>
      <c r="DM6" s="8">
        <v>0</v>
      </c>
      <c r="DN6" s="8">
        <v>0</v>
      </c>
      <c r="DO6" s="36">
        <f t="shared" si="3"/>
        <v>16725.7</v>
      </c>
    </row>
    <row r="7" spans="1:119" ht="28.5">
      <c r="A7" s="28" t="s">
        <v>53</v>
      </c>
      <c r="B7" s="8">
        <v>12158</v>
      </c>
      <c r="C7" s="2" t="s">
        <v>54</v>
      </c>
      <c r="D7" s="2">
        <v>20010</v>
      </c>
      <c r="E7" s="2" t="s">
        <v>53</v>
      </c>
      <c r="F7" s="2" t="s">
        <v>55</v>
      </c>
      <c r="G7" s="2" t="s">
        <v>55</v>
      </c>
      <c r="H7" s="2" t="s">
        <v>56</v>
      </c>
      <c r="I7" s="2" t="s">
        <v>57</v>
      </c>
      <c r="J7" s="2">
        <v>1985</v>
      </c>
      <c r="K7" s="2" t="s">
        <v>58</v>
      </c>
      <c r="L7" s="2">
        <v>170</v>
      </c>
      <c r="M7" s="2">
        <v>200</v>
      </c>
      <c r="N7" s="2">
        <v>50</v>
      </c>
      <c r="O7" s="2">
        <v>50</v>
      </c>
      <c r="P7" s="2">
        <v>1</v>
      </c>
      <c r="Q7" s="2">
        <v>3</v>
      </c>
      <c r="R7" s="2" t="s">
        <v>59</v>
      </c>
      <c r="S7" s="2" t="s">
        <v>30</v>
      </c>
      <c r="T7" s="2" t="s">
        <v>22</v>
      </c>
      <c r="U7" s="2" t="s">
        <v>21</v>
      </c>
      <c r="V7" s="2">
        <v>7</v>
      </c>
      <c r="W7" s="2">
        <v>0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f t="shared" si="4"/>
        <v>0</v>
      </c>
      <c r="AH7" s="2">
        <f t="shared" si="5"/>
        <v>1</v>
      </c>
      <c r="AI7" s="2">
        <v>7</v>
      </c>
      <c r="AJ7" s="2">
        <f t="shared" si="6"/>
        <v>1</v>
      </c>
      <c r="AK7" s="2">
        <v>1</v>
      </c>
      <c r="AL7" s="2">
        <v>23</v>
      </c>
      <c r="AM7" s="2">
        <v>0</v>
      </c>
      <c r="AN7" s="2">
        <v>0</v>
      </c>
      <c r="AO7" s="4" t="s">
        <v>21</v>
      </c>
      <c r="AP7" s="2">
        <v>18</v>
      </c>
      <c r="AQ7" s="8">
        <v>770</v>
      </c>
      <c r="AR7" s="8">
        <v>522</v>
      </c>
      <c r="AS7" s="8">
        <v>248</v>
      </c>
      <c r="AT7" s="2">
        <f>AQ7-AR7-AS7</f>
        <v>0</v>
      </c>
      <c r="AU7" s="8">
        <v>7545</v>
      </c>
      <c r="AV7" s="8">
        <v>5196</v>
      </c>
      <c r="AW7" s="8">
        <v>2349</v>
      </c>
      <c r="AX7" s="8">
        <v>5734</v>
      </c>
      <c r="AY7" s="8">
        <v>3794</v>
      </c>
      <c r="AZ7" s="8">
        <v>1940</v>
      </c>
      <c r="BA7" s="8">
        <v>1811</v>
      </c>
      <c r="BB7" s="8">
        <v>1402</v>
      </c>
      <c r="BC7" s="8">
        <v>409</v>
      </c>
      <c r="BD7" s="8">
        <v>1204</v>
      </c>
      <c r="BE7" s="8">
        <v>907</v>
      </c>
      <c r="BF7" s="8">
        <v>483</v>
      </c>
      <c r="BG7" s="8">
        <v>1390</v>
      </c>
      <c r="BH7" s="8">
        <v>2128</v>
      </c>
      <c r="BI7" s="8">
        <v>1266</v>
      </c>
      <c r="BJ7" s="8">
        <v>3394</v>
      </c>
      <c r="BK7" s="8">
        <f t="shared" si="0"/>
        <v>13533</v>
      </c>
      <c r="BL7" s="8">
        <v>11471</v>
      </c>
      <c r="BM7" s="8">
        <v>2530</v>
      </c>
      <c r="BN7" s="8">
        <v>58</v>
      </c>
      <c r="BO7" s="8"/>
      <c r="BP7" s="8"/>
      <c r="BQ7" s="8">
        <v>344</v>
      </c>
      <c r="BR7" s="8"/>
      <c r="BS7" s="8"/>
      <c r="BT7" s="8"/>
      <c r="BU7" s="8"/>
      <c r="BV7" s="8">
        <v>108</v>
      </c>
      <c r="BW7" s="8">
        <v>5</v>
      </c>
      <c r="BX7" s="8">
        <v>515</v>
      </c>
      <c r="BY7" s="2">
        <f t="shared" si="1"/>
        <v>11986</v>
      </c>
      <c r="BZ7" s="8">
        <v>3438</v>
      </c>
      <c r="CA7" s="8">
        <v>3427</v>
      </c>
      <c r="CB7" s="8">
        <v>11</v>
      </c>
      <c r="CC7" s="2"/>
      <c r="CD7" s="8">
        <v>745</v>
      </c>
      <c r="CE7" s="8">
        <v>559</v>
      </c>
      <c r="CF7" s="8">
        <v>377</v>
      </c>
      <c r="CG7" s="8">
        <v>182</v>
      </c>
      <c r="CH7" s="8">
        <v>186</v>
      </c>
      <c r="CI7" s="8">
        <v>164</v>
      </c>
      <c r="CJ7" s="8">
        <v>22</v>
      </c>
      <c r="CK7" s="10"/>
      <c r="CL7" s="8">
        <v>160</v>
      </c>
      <c r="CM7" s="10"/>
      <c r="CN7" s="10"/>
      <c r="CO7" s="10"/>
      <c r="CP7" s="8">
        <v>147</v>
      </c>
      <c r="CQ7" s="8">
        <v>94</v>
      </c>
      <c r="CR7" s="8">
        <v>53</v>
      </c>
      <c r="CS7" s="8">
        <v>10</v>
      </c>
      <c r="CT7" s="8">
        <v>9</v>
      </c>
      <c r="CU7" s="8">
        <v>1</v>
      </c>
      <c r="CV7" s="2"/>
      <c r="CW7" s="8">
        <v>30000</v>
      </c>
      <c r="CX7" s="8">
        <v>10116.97575</v>
      </c>
      <c r="CY7" s="8"/>
      <c r="CZ7" s="8"/>
      <c r="DA7" s="8"/>
      <c r="DB7" s="8"/>
      <c r="DC7" s="8">
        <v>14560.6</v>
      </c>
      <c r="DD7" s="8"/>
      <c r="DE7" s="8">
        <v>14200</v>
      </c>
      <c r="DF7" s="8"/>
      <c r="DG7" s="8">
        <f t="shared" si="2"/>
        <v>68877.57574999999</v>
      </c>
      <c r="DH7" s="8"/>
      <c r="DI7" s="8"/>
      <c r="DJ7" s="8"/>
      <c r="DK7" s="8"/>
      <c r="DL7" s="8"/>
      <c r="DM7" s="8"/>
      <c r="DN7" s="8"/>
      <c r="DO7" s="36">
        <f t="shared" si="3"/>
        <v>0</v>
      </c>
    </row>
    <row r="8" spans="1:119" ht="28.5">
      <c r="A8" s="28" t="s">
        <v>60</v>
      </c>
      <c r="B8" s="8">
        <v>5230</v>
      </c>
      <c r="C8" s="2" t="s">
        <v>61</v>
      </c>
      <c r="D8" s="2">
        <v>20010</v>
      </c>
      <c r="E8" s="2" t="s">
        <v>60</v>
      </c>
      <c r="F8" s="2" t="s">
        <v>62</v>
      </c>
      <c r="G8" s="2">
        <v>0</v>
      </c>
      <c r="H8" s="2" t="s">
        <v>63</v>
      </c>
      <c r="I8" s="2" t="s">
        <v>64</v>
      </c>
      <c r="J8" s="2">
        <v>1947</v>
      </c>
      <c r="K8" s="2" t="s">
        <v>58</v>
      </c>
      <c r="L8" s="2">
        <v>197</v>
      </c>
      <c r="M8" s="2">
        <v>207</v>
      </c>
      <c r="N8" s="2">
        <v>40</v>
      </c>
      <c r="O8" s="2">
        <v>35</v>
      </c>
      <c r="P8" s="2">
        <v>1</v>
      </c>
      <c r="Q8" s="2">
        <v>5</v>
      </c>
      <c r="R8" s="2" t="s">
        <v>65</v>
      </c>
      <c r="S8" s="2" t="s">
        <v>20</v>
      </c>
      <c r="T8" s="2" t="s">
        <v>22</v>
      </c>
      <c r="U8" s="2" t="s">
        <v>21</v>
      </c>
      <c r="V8" s="2">
        <v>20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1</v>
      </c>
      <c r="AC8" s="2">
        <v>0</v>
      </c>
      <c r="AD8" s="2">
        <v>0</v>
      </c>
      <c r="AE8" s="2">
        <v>0</v>
      </c>
      <c r="AF8" s="2">
        <v>0</v>
      </c>
      <c r="AG8" s="2">
        <f t="shared" si="4"/>
        <v>0</v>
      </c>
      <c r="AH8" s="2">
        <f t="shared" si="5"/>
        <v>1</v>
      </c>
      <c r="AI8" s="2">
        <v>20</v>
      </c>
      <c r="AJ8" s="2">
        <f t="shared" si="6"/>
        <v>1</v>
      </c>
      <c r="AK8" s="2">
        <v>0</v>
      </c>
      <c r="AL8" s="2">
        <v>0</v>
      </c>
      <c r="AM8" s="2">
        <v>0</v>
      </c>
      <c r="AN8" s="2">
        <v>0</v>
      </c>
      <c r="AO8" s="2" t="s">
        <v>22</v>
      </c>
      <c r="AP8" s="2">
        <v>20</v>
      </c>
      <c r="AQ8" s="8">
        <v>355</v>
      </c>
      <c r="AR8" s="8">
        <v>242</v>
      </c>
      <c r="AS8" s="8">
        <v>113</v>
      </c>
      <c r="AT8" s="2">
        <v>0</v>
      </c>
      <c r="AU8" s="8">
        <v>1208</v>
      </c>
      <c r="AV8" s="8">
        <v>1015</v>
      </c>
      <c r="AW8" s="8">
        <v>193</v>
      </c>
      <c r="AX8" s="8">
        <v>939</v>
      </c>
      <c r="AY8" s="8">
        <v>782</v>
      </c>
      <c r="AZ8" s="8">
        <v>157</v>
      </c>
      <c r="BA8" s="8">
        <v>269</v>
      </c>
      <c r="BB8" s="8">
        <v>233</v>
      </c>
      <c r="BC8" s="8">
        <v>36</v>
      </c>
      <c r="BD8" s="8">
        <v>58</v>
      </c>
      <c r="BE8" s="8">
        <v>41</v>
      </c>
      <c r="BF8" s="8">
        <v>12</v>
      </c>
      <c r="BG8" s="8">
        <v>53</v>
      </c>
      <c r="BH8" s="8">
        <v>588</v>
      </c>
      <c r="BI8" s="8">
        <v>721</v>
      </c>
      <c r="BJ8" s="8">
        <v>1309</v>
      </c>
      <c r="BK8" s="8">
        <f t="shared" si="0"/>
        <v>2628</v>
      </c>
      <c r="BL8" s="8">
        <v>4961</v>
      </c>
      <c r="BM8" s="8">
        <v>194</v>
      </c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2">
        <f t="shared" si="1"/>
        <v>4961</v>
      </c>
      <c r="BZ8" s="8">
        <v>2</v>
      </c>
      <c r="CA8" s="8">
        <v>2</v>
      </c>
      <c r="CB8" s="8"/>
      <c r="CC8" s="2"/>
      <c r="CD8" s="8">
        <v>1321</v>
      </c>
      <c r="CE8" s="8">
        <v>1225</v>
      </c>
      <c r="CF8" s="8">
        <v>895</v>
      </c>
      <c r="CG8" s="8">
        <v>330</v>
      </c>
      <c r="CH8" s="8">
        <v>96</v>
      </c>
      <c r="CI8" s="8">
        <v>67</v>
      </c>
      <c r="CJ8" s="8">
        <v>29</v>
      </c>
      <c r="CK8" s="10"/>
      <c r="CL8" s="8">
        <v>6</v>
      </c>
      <c r="CM8" s="10"/>
      <c r="CN8" s="10"/>
      <c r="CO8" s="10"/>
      <c r="CP8" s="8"/>
      <c r="CQ8" s="8"/>
      <c r="CR8" s="8"/>
      <c r="CS8" s="10"/>
      <c r="CT8" s="10"/>
      <c r="CU8" s="10"/>
      <c r="CV8" s="2"/>
      <c r="CW8" s="8">
        <v>17306.85</v>
      </c>
      <c r="CX8" s="8">
        <f>636+4352.01</f>
        <v>4988.01</v>
      </c>
      <c r="CY8" s="8"/>
      <c r="CZ8" s="8"/>
      <c r="DA8" s="8"/>
      <c r="DB8" s="8">
        <v>500</v>
      </c>
      <c r="DC8" s="8">
        <v>9711</v>
      </c>
      <c r="DD8" s="8">
        <v>382.59</v>
      </c>
      <c r="DE8" s="8">
        <v>2915.89</v>
      </c>
      <c r="DF8" s="8">
        <v>2196.78</v>
      </c>
      <c r="DG8" s="8">
        <f t="shared" si="2"/>
        <v>38001.119999999995</v>
      </c>
      <c r="DH8" s="8"/>
      <c r="DI8" s="8"/>
      <c r="DJ8" s="8"/>
      <c r="DK8" s="8"/>
      <c r="DL8" s="8"/>
      <c r="DM8" s="8"/>
      <c r="DN8" s="8"/>
      <c r="DO8" s="36">
        <f t="shared" si="3"/>
        <v>0</v>
      </c>
    </row>
    <row r="9" spans="1:119" ht="30">
      <c r="A9" s="28" t="s">
        <v>66</v>
      </c>
      <c r="B9" s="8">
        <v>14325</v>
      </c>
      <c r="C9" s="2" t="s">
        <v>67</v>
      </c>
      <c r="D9" s="2">
        <v>20023</v>
      </c>
      <c r="E9" s="2" t="s">
        <v>66</v>
      </c>
      <c r="F9" s="9" t="s">
        <v>68</v>
      </c>
      <c r="G9" s="9" t="s">
        <v>69</v>
      </c>
      <c r="H9" s="2" t="s">
        <v>70</v>
      </c>
      <c r="I9" s="2" t="s">
        <v>71</v>
      </c>
      <c r="J9" s="2">
        <v>1971</v>
      </c>
      <c r="K9" s="2" t="s">
        <v>18</v>
      </c>
      <c r="L9" s="2">
        <v>170</v>
      </c>
      <c r="M9" s="2">
        <v>200</v>
      </c>
      <c r="N9" s="2">
        <v>14.7</v>
      </c>
      <c r="O9" s="2">
        <v>30</v>
      </c>
      <c r="P9" s="2">
        <v>1</v>
      </c>
      <c r="Q9" s="2">
        <v>1</v>
      </c>
      <c r="R9" s="2" t="s">
        <v>72</v>
      </c>
      <c r="S9" s="2" t="s">
        <v>20</v>
      </c>
      <c r="T9" s="2" t="s">
        <v>49</v>
      </c>
      <c r="U9" s="2" t="s">
        <v>21</v>
      </c>
      <c r="V9" s="2">
        <v>2</v>
      </c>
      <c r="W9" s="2">
        <v>0</v>
      </c>
      <c r="X9" s="2">
        <v>0</v>
      </c>
      <c r="Y9" s="2">
        <v>0</v>
      </c>
      <c r="Z9" s="2">
        <v>1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f t="shared" si="4"/>
        <v>0</v>
      </c>
      <c r="AH9" s="2">
        <f t="shared" si="5"/>
        <v>2</v>
      </c>
      <c r="AI9" s="2">
        <v>32</v>
      </c>
      <c r="AJ9" s="2">
        <f t="shared" si="6"/>
        <v>2</v>
      </c>
      <c r="AK9" s="2">
        <v>0</v>
      </c>
      <c r="AL9" s="2">
        <v>0</v>
      </c>
      <c r="AM9" s="2">
        <v>0</v>
      </c>
      <c r="AN9" s="2">
        <v>1</v>
      </c>
      <c r="AO9" s="2" t="s">
        <v>22</v>
      </c>
      <c r="AP9" s="2">
        <v>23</v>
      </c>
      <c r="AQ9" s="8">
        <v>690</v>
      </c>
      <c r="AR9" s="8">
        <v>570</v>
      </c>
      <c r="AS9" s="8">
        <v>120</v>
      </c>
      <c r="AT9" s="2">
        <f aca="true" t="shared" si="7" ref="AT9:AT38">AQ9-AR9-AS9</f>
        <v>0</v>
      </c>
      <c r="AU9" s="8">
        <v>6074</v>
      </c>
      <c r="AV9" s="8">
        <v>4235</v>
      </c>
      <c r="AW9" s="8">
        <v>1839</v>
      </c>
      <c r="AX9" s="8">
        <v>5004</v>
      </c>
      <c r="AY9" s="8">
        <v>3476</v>
      </c>
      <c r="AZ9" s="8">
        <v>1528</v>
      </c>
      <c r="BA9" s="8">
        <v>1070</v>
      </c>
      <c r="BB9" s="8">
        <v>759</v>
      </c>
      <c r="BC9" s="8">
        <v>311</v>
      </c>
      <c r="BD9" s="8">
        <v>1800</v>
      </c>
      <c r="BE9" s="8">
        <v>1146</v>
      </c>
      <c r="BF9" s="8">
        <v>711</v>
      </c>
      <c r="BG9" s="8">
        <v>1857</v>
      </c>
      <c r="BH9" s="8">
        <v>609</v>
      </c>
      <c r="BI9" s="8">
        <v>322</v>
      </c>
      <c r="BJ9" s="8">
        <v>931</v>
      </c>
      <c r="BK9" s="8">
        <f t="shared" si="0"/>
        <v>10662</v>
      </c>
      <c r="BL9" s="8">
        <v>12412</v>
      </c>
      <c r="BM9" s="8">
        <v>2484</v>
      </c>
      <c r="BN9" s="8">
        <v>83</v>
      </c>
      <c r="BO9" s="8"/>
      <c r="BP9" s="8"/>
      <c r="BQ9" s="8">
        <v>229</v>
      </c>
      <c r="BR9" s="8"/>
      <c r="BS9" s="8"/>
      <c r="BT9" s="8"/>
      <c r="BU9" s="8"/>
      <c r="BV9" s="8">
        <v>333</v>
      </c>
      <c r="BW9" s="8">
        <v>20</v>
      </c>
      <c r="BX9" s="8">
        <v>665</v>
      </c>
      <c r="BY9" s="2">
        <f t="shared" si="1"/>
        <v>13077</v>
      </c>
      <c r="BZ9" s="8">
        <v>10</v>
      </c>
      <c r="CA9" s="8">
        <v>6</v>
      </c>
      <c r="CB9" s="8">
        <v>4</v>
      </c>
      <c r="CC9" s="2"/>
      <c r="CD9" s="8">
        <v>886</v>
      </c>
      <c r="CE9" s="8">
        <v>771</v>
      </c>
      <c r="CF9" s="8">
        <v>560</v>
      </c>
      <c r="CG9" s="8">
        <v>211</v>
      </c>
      <c r="CH9" s="8">
        <v>115</v>
      </c>
      <c r="CI9" s="8">
        <v>79</v>
      </c>
      <c r="CJ9" s="8">
        <v>36</v>
      </c>
      <c r="CK9" s="10"/>
      <c r="CL9" s="8">
        <v>4</v>
      </c>
      <c r="CM9" s="10">
        <v>12</v>
      </c>
      <c r="CN9" s="10">
        <v>5</v>
      </c>
      <c r="CO9" s="10"/>
      <c r="CP9" s="8">
        <v>2</v>
      </c>
      <c r="CQ9" s="8">
        <v>1</v>
      </c>
      <c r="CR9" s="8">
        <v>1</v>
      </c>
      <c r="CS9" s="10"/>
      <c r="CT9" s="10"/>
      <c r="CU9" s="10"/>
      <c r="CV9" s="2"/>
      <c r="CW9" s="8">
        <v>34160</v>
      </c>
      <c r="CX9" s="8">
        <v>11920.190625</v>
      </c>
      <c r="CY9" s="8"/>
      <c r="CZ9" s="8">
        <v>1735.7</v>
      </c>
      <c r="DA9" s="8"/>
      <c r="DB9" s="8">
        <v>2000</v>
      </c>
      <c r="DC9" s="8">
        <v>15777.5</v>
      </c>
      <c r="DD9" s="8">
        <v>1783.52</v>
      </c>
      <c r="DE9" s="8">
        <v>4025</v>
      </c>
      <c r="DF9" s="8"/>
      <c r="DG9" s="8">
        <f t="shared" si="2"/>
        <v>71401.910625</v>
      </c>
      <c r="DH9" s="8"/>
      <c r="DI9" s="8"/>
      <c r="DJ9" s="8"/>
      <c r="DK9" s="8"/>
      <c r="DL9" s="8">
        <v>1042.8</v>
      </c>
      <c r="DM9" s="8"/>
      <c r="DN9" s="8"/>
      <c r="DO9" s="36">
        <f t="shared" si="3"/>
        <v>1042.8</v>
      </c>
    </row>
    <row r="10" spans="1:119" ht="15.75" customHeight="1">
      <c r="A10" s="28" t="s">
        <v>73</v>
      </c>
      <c r="B10" s="8">
        <v>13157</v>
      </c>
      <c r="C10" s="2" t="s">
        <v>74</v>
      </c>
      <c r="D10" s="2">
        <v>20020</v>
      </c>
      <c r="E10" s="2" t="s">
        <v>73</v>
      </c>
      <c r="F10" s="2" t="s">
        <v>75</v>
      </c>
      <c r="G10" s="2" t="s">
        <v>76</v>
      </c>
      <c r="H10" s="2" t="s">
        <v>77</v>
      </c>
      <c r="I10" s="2" t="s">
        <v>78</v>
      </c>
      <c r="J10" s="2">
        <v>1982</v>
      </c>
      <c r="K10" s="2" t="s">
        <v>44</v>
      </c>
      <c r="L10" s="10">
        <v>865</v>
      </c>
      <c r="M10" s="10">
        <v>1000</v>
      </c>
      <c r="N10" s="10">
        <v>130</v>
      </c>
      <c r="O10" s="10">
        <v>60</v>
      </c>
      <c r="P10" s="10">
        <v>4</v>
      </c>
      <c r="Q10" s="10">
        <v>3</v>
      </c>
      <c r="R10" s="2" t="s">
        <v>79</v>
      </c>
      <c r="S10" s="2" t="s">
        <v>20</v>
      </c>
      <c r="T10" s="2" t="s">
        <v>22</v>
      </c>
      <c r="U10" s="2" t="s">
        <v>21</v>
      </c>
      <c r="V10" s="10">
        <v>18</v>
      </c>
      <c r="W10" s="2">
        <v>0</v>
      </c>
      <c r="X10" s="2">
        <v>0</v>
      </c>
      <c r="Y10" s="2">
        <v>0</v>
      </c>
      <c r="Z10" s="2">
        <v>1</v>
      </c>
      <c r="AA10" s="2">
        <v>0</v>
      </c>
      <c r="AB10" s="2">
        <v>0</v>
      </c>
      <c r="AC10" s="2">
        <v>2</v>
      </c>
      <c r="AD10" s="2">
        <v>2</v>
      </c>
      <c r="AE10" s="2">
        <v>0</v>
      </c>
      <c r="AF10" s="2">
        <v>0</v>
      </c>
      <c r="AG10" s="2">
        <f t="shared" si="4"/>
        <v>2</v>
      </c>
      <c r="AH10" s="2">
        <f t="shared" si="5"/>
        <v>3</v>
      </c>
      <c r="AI10" s="2">
        <v>30</v>
      </c>
      <c r="AJ10" s="2">
        <f t="shared" si="6"/>
        <v>5</v>
      </c>
      <c r="AK10" s="2">
        <v>0</v>
      </c>
      <c r="AL10" s="2">
        <v>0</v>
      </c>
      <c r="AM10" s="2">
        <v>4</v>
      </c>
      <c r="AN10" s="2">
        <v>0</v>
      </c>
      <c r="AO10" s="2">
        <v>0</v>
      </c>
      <c r="AP10" s="2">
        <v>42</v>
      </c>
      <c r="AQ10" s="8">
        <v>1492</v>
      </c>
      <c r="AR10" s="8">
        <v>1146</v>
      </c>
      <c r="AS10" s="8">
        <v>346</v>
      </c>
      <c r="AT10" s="2">
        <f t="shared" si="7"/>
        <v>0</v>
      </c>
      <c r="AU10" s="8">
        <v>10522</v>
      </c>
      <c r="AV10" s="8">
        <v>7598</v>
      </c>
      <c r="AW10" s="8">
        <v>2924</v>
      </c>
      <c r="AX10" s="8">
        <v>7527</v>
      </c>
      <c r="AY10" s="8">
        <v>5129</v>
      </c>
      <c r="AZ10" s="8">
        <v>2398</v>
      </c>
      <c r="BA10" s="8">
        <v>2995</v>
      </c>
      <c r="BB10" s="8">
        <v>2469</v>
      </c>
      <c r="BC10" s="8">
        <v>526</v>
      </c>
      <c r="BD10" s="8">
        <v>6243</v>
      </c>
      <c r="BE10" s="8">
        <v>2386</v>
      </c>
      <c r="BF10" s="8">
        <v>3817</v>
      </c>
      <c r="BG10" s="8">
        <v>6203</v>
      </c>
      <c r="BH10" s="8">
        <v>3178</v>
      </c>
      <c r="BI10" s="8">
        <v>3065</v>
      </c>
      <c r="BJ10" s="8">
        <v>6243</v>
      </c>
      <c r="BK10" s="8">
        <f t="shared" si="0"/>
        <v>29211</v>
      </c>
      <c r="BL10" s="8">
        <v>15997</v>
      </c>
      <c r="BM10" s="8">
        <v>2721</v>
      </c>
      <c r="BN10" s="8">
        <v>1705</v>
      </c>
      <c r="BO10" s="8"/>
      <c r="BP10" s="8"/>
      <c r="BQ10" s="8">
        <v>733</v>
      </c>
      <c r="BR10" s="8"/>
      <c r="BS10" s="8"/>
      <c r="BT10" s="8"/>
      <c r="BU10" s="8"/>
      <c r="BV10" s="8">
        <v>812</v>
      </c>
      <c r="BW10" s="8">
        <v>93</v>
      </c>
      <c r="BX10" s="8">
        <v>3343</v>
      </c>
      <c r="BY10" s="2">
        <f t="shared" si="1"/>
        <v>19340</v>
      </c>
      <c r="BZ10" s="8">
        <v>391</v>
      </c>
      <c r="CA10" s="8">
        <v>328</v>
      </c>
      <c r="CB10" s="8">
        <v>63</v>
      </c>
      <c r="CC10" s="2"/>
      <c r="CD10" s="8">
        <v>1064</v>
      </c>
      <c r="CE10" s="8">
        <v>903</v>
      </c>
      <c r="CF10" s="8">
        <v>566</v>
      </c>
      <c r="CG10" s="8">
        <v>337</v>
      </c>
      <c r="CH10" s="8">
        <v>161</v>
      </c>
      <c r="CI10" s="8">
        <v>111</v>
      </c>
      <c r="CJ10" s="8">
        <v>50</v>
      </c>
      <c r="CK10" s="10"/>
      <c r="CL10" s="8">
        <v>109</v>
      </c>
      <c r="CM10" s="10">
        <v>48</v>
      </c>
      <c r="CN10" s="10">
        <v>2</v>
      </c>
      <c r="CO10" s="10">
        <v>4</v>
      </c>
      <c r="CP10" s="8">
        <v>205</v>
      </c>
      <c r="CQ10" s="8">
        <v>130</v>
      </c>
      <c r="CR10" s="8">
        <v>75</v>
      </c>
      <c r="CS10" s="8">
        <v>13</v>
      </c>
      <c r="CT10" s="8">
        <v>12</v>
      </c>
      <c r="CU10" s="8">
        <v>1</v>
      </c>
      <c r="CV10" s="2"/>
      <c r="CW10" s="19">
        <v>107435.32</v>
      </c>
      <c r="CX10" s="8">
        <f>10948.268625+8470</f>
        <v>19418.268625</v>
      </c>
      <c r="CY10" s="8"/>
      <c r="CZ10" s="8">
        <v>3500</v>
      </c>
      <c r="DA10" s="8"/>
      <c r="DB10" s="8">
        <v>6200</v>
      </c>
      <c r="DC10" s="8">
        <v>15409.9</v>
      </c>
      <c r="DD10" s="8"/>
      <c r="DE10" s="19">
        <v>50959</v>
      </c>
      <c r="DF10" s="8"/>
      <c r="DG10" s="8">
        <f t="shared" si="2"/>
        <v>202922.488625</v>
      </c>
      <c r="DH10" s="8"/>
      <c r="DI10" s="8"/>
      <c r="DJ10" s="8"/>
      <c r="DK10" s="8"/>
      <c r="DL10" s="8"/>
      <c r="DM10" s="8"/>
      <c r="DN10" s="8"/>
      <c r="DO10" s="36">
        <f t="shared" si="3"/>
        <v>0</v>
      </c>
    </row>
    <row r="11" spans="1:119" ht="30">
      <c r="A11" s="28" t="s">
        <v>80</v>
      </c>
      <c r="B11" s="8">
        <v>73976</v>
      </c>
      <c r="C11" s="12" t="str">
        <f>C45</f>
        <v>via Frova 10</v>
      </c>
      <c r="D11" s="12">
        <v>20054</v>
      </c>
      <c r="E11" s="2" t="s">
        <v>80</v>
      </c>
      <c r="F11" s="12" t="str">
        <f aca="true" t="shared" si="8" ref="F11:K11">F45</f>
        <v>0266023542</v>
      </c>
      <c r="G11" s="12" t="str">
        <f t="shared" si="8"/>
        <v>0266023548</v>
      </c>
      <c r="H11" s="12" t="str">
        <f t="shared" si="8"/>
        <v>02660231</v>
      </c>
      <c r="I11" s="12" t="str">
        <f t="shared" si="8"/>
        <v>0266011464</v>
      </c>
      <c r="J11" s="12">
        <f t="shared" si="8"/>
        <v>1971</v>
      </c>
      <c r="K11" s="12" t="str">
        <f t="shared" si="8"/>
        <v>CE</v>
      </c>
      <c r="L11" s="2">
        <f aca="true" t="shared" si="9" ref="L11:Q11">L45+L46</f>
        <v>1267</v>
      </c>
      <c r="M11" s="2">
        <f t="shared" si="9"/>
        <v>1761</v>
      </c>
      <c r="N11" s="2">
        <f t="shared" si="9"/>
        <v>106</v>
      </c>
      <c r="O11" s="2">
        <f t="shared" si="9"/>
        <v>215</v>
      </c>
      <c r="P11" s="2">
        <f t="shared" si="9"/>
        <v>17</v>
      </c>
      <c r="Q11" s="2">
        <f t="shared" si="9"/>
        <v>17</v>
      </c>
      <c r="R11" s="2" t="str">
        <f>R45</f>
        <v>Giulio Fortunio</v>
      </c>
      <c r="S11" s="2" t="str">
        <f>S45</f>
        <v>Laurea</v>
      </c>
      <c r="T11" s="2" t="str">
        <f>T45</f>
        <v>si</v>
      </c>
      <c r="U11" s="2" t="s">
        <v>22</v>
      </c>
      <c r="V11" s="2">
        <f aca="true" t="shared" si="10" ref="V11:AF11">V45+V46</f>
        <v>36</v>
      </c>
      <c r="W11" s="2">
        <f t="shared" si="10"/>
        <v>1</v>
      </c>
      <c r="X11" s="2">
        <f t="shared" si="10"/>
        <v>0</v>
      </c>
      <c r="Y11" s="2">
        <f t="shared" si="10"/>
        <v>4</v>
      </c>
      <c r="Z11" s="2">
        <f t="shared" si="10"/>
        <v>1</v>
      </c>
      <c r="AA11" s="2">
        <f t="shared" si="10"/>
        <v>8</v>
      </c>
      <c r="AB11" s="2">
        <f t="shared" si="10"/>
        <v>2</v>
      </c>
      <c r="AC11" s="2">
        <f t="shared" si="10"/>
        <v>5</v>
      </c>
      <c r="AD11" s="2">
        <f t="shared" si="10"/>
        <v>0</v>
      </c>
      <c r="AE11" s="2">
        <f t="shared" si="10"/>
        <v>0</v>
      </c>
      <c r="AF11" s="2">
        <f t="shared" si="10"/>
        <v>0</v>
      </c>
      <c r="AG11" s="2">
        <f t="shared" si="4"/>
        <v>18</v>
      </c>
      <c r="AH11" s="2">
        <f t="shared" si="5"/>
        <v>3</v>
      </c>
      <c r="AI11" s="2">
        <f>AI45+AI47</f>
        <v>74</v>
      </c>
      <c r="AJ11" s="2">
        <f t="shared" si="6"/>
        <v>21</v>
      </c>
      <c r="AK11" s="2">
        <f>AK45+AK46</f>
        <v>4</v>
      </c>
      <c r="AL11" s="2">
        <f>AL45+AL46</f>
        <v>33</v>
      </c>
      <c r="AM11" s="2">
        <f>AM45+AM46</f>
        <v>0</v>
      </c>
      <c r="AN11" s="2">
        <f>AN45+AN46</f>
        <v>3</v>
      </c>
      <c r="AO11" s="2">
        <f>AO45+AO46</f>
        <v>0</v>
      </c>
      <c r="AP11" s="2">
        <f>AP45</f>
        <v>63.75</v>
      </c>
      <c r="AQ11" s="2">
        <f>AQ45+AQ46</f>
        <v>9468</v>
      </c>
      <c r="AR11" s="2">
        <f>AR45+AR46</f>
        <v>6444</v>
      </c>
      <c r="AS11" s="2">
        <f>AS45+AS46</f>
        <v>3024</v>
      </c>
      <c r="AT11" s="2">
        <f t="shared" si="7"/>
        <v>0</v>
      </c>
      <c r="AU11" s="2">
        <f aca="true" t="shared" si="11" ref="AU11:BJ11">AU45+AU46</f>
        <v>102364</v>
      </c>
      <c r="AV11" s="2">
        <f t="shared" si="11"/>
        <v>75248</v>
      </c>
      <c r="AW11" s="2">
        <f t="shared" si="11"/>
        <v>27116</v>
      </c>
      <c r="AX11" s="2">
        <f t="shared" si="11"/>
        <v>61889</v>
      </c>
      <c r="AY11" s="2">
        <f t="shared" si="11"/>
        <v>41121</v>
      </c>
      <c r="AZ11" s="2">
        <f t="shared" si="11"/>
        <v>20768</v>
      </c>
      <c r="BA11" s="2">
        <f t="shared" si="11"/>
        <v>40475</v>
      </c>
      <c r="BB11" s="2">
        <f t="shared" si="11"/>
        <v>34127</v>
      </c>
      <c r="BC11" s="2">
        <f t="shared" si="11"/>
        <v>6348</v>
      </c>
      <c r="BD11" s="2">
        <f t="shared" si="11"/>
        <v>106750</v>
      </c>
      <c r="BE11" s="2">
        <f t="shared" si="11"/>
        <v>11224</v>
      </c>
      <c r="BF11" s="2">
        <f t="shared" si="11"/>
        <v>15855</v>
      </c>
      <c r="BG11" s="2">
        <f t="shared" si="11"/>
        <v>27079</v>
      </c>
      <c r="BH11" s="2">
        <f t="shared" si="11"/>
        <v>10361</v>
      </c>
      <c r="BI11" s="2">
        <f t="shared" si="11"/>
        <v>10382</v>
      </c>
      <c r="BJ11" s="2">
        <f t="shared" si="11"/>
        <v>20743</v>
      </c>
      <c r="BK11" s="8">
        <f t="shared" si="0"/>
        <v>256936</v>
      </c>
      <c r="BL11" s="2">
        <f aca="true" t="shared" si="12" ref="BL11:BW11">BL45+BL46</f>
        <v>89632</v>
      </c>
      <c r="BM11" s="2">
        <f t="shared" si="12"/>
        <v>15808</v>
      </c>
      <c r="BN11" s="2">
        <f t="shared" si="12"/>
        <v>3510</v>
      </c>
      <c r="BO11" s="2">
        <f t="shared" si="12"/>
        <v>0</v>
      </c>
      <c r="BP11" s="2">
        <f t="shared" si="12"/>
        <v>0</v>
      </c>
      <c r="BQ11" s="2">
        <f t="shared" si="12"/>
        <v>2121</v>
      </c>
      <c r="BR11" s="2">
        <f t="shared" si="12"/>
        <v>0</v>
      </c>
      <c r="BS11" s="2">
        <f t="shared" si="12"/>
        <v>0</v>
      </c>
      <c r="BT11" s="2">
        <f t="shared" si="12"/>
        <v>0</v>
      </c>
      <c r="BU11" s="2">
        <f t="shared" si="12"/>
        <v>0</v>
      </c>
      <c r="BV11" s="2">
        <f t="shared" si="12"/>
        <v>8890</v>
      </c>
      <c r="BW11" s="2">
        <f t="shared" si="12"/>
        <v>520</v>
      </c>
      <c r="BX11" s="10">
        <f>SUM(BN11:BW11)</f>
        <v>15041</v>
      </c>
      <c r="BY11" s="2">
        <f t="shared" si="1"/>
        <v>104673</v>
      </c>
      <c r="BZ11" s="10">
        <f>CA11+CB11</f>
        <v>7198</v>
      </c>
      <c r="CA11" s="2">
        <f>CA45+CA46</f>
        <v>5970</v>
      </c>
      <c r="CB11" s="2">
        <f>CB45+CB46</f>
        <v>1228</v>
      </c>
      <c r="CC11" s="2"/>
      <c r="CD11" s="2">
        <f aca="true" t="shared" si="13" ref="CD11:CV11">CD45+CD46</f>
        <v>6655</v>
      </c>
      <c r="CE11" s="2">
        <f t="shared" si="13"/>
        <v>5829</v>
      </c>
      <c r="CF11" s="2">
        <f t="shared" si="13"/>
        <v>2800</v>
      </c>
      <c r="CG11" s="2">
        <f t="shared" si="13"/>
        <v>3029</v>
      </c>
      <c r="CH11" s="2">
        <f t="shared" si="13"/>
        <v>826</v>
      </c>
      <c r="CI11" s="2">
        <f t="shared" si="13"/>
        <v>581</v>
      </c>
      <c r="CJ11" s="2">
        <f t="shared" si="13"/>
        <v>245</v>
      </c>
      <c r="CK11" s="2">
        <f t="shared" si="13"/>
        <v>0</v>
      </c>
      <c r="CL11" s="2">
        <f t="shared" si="13"/>
        <v>36</v>
      </c>
      <c r="CM11" s="2">
        <f t="shared" si="13"/>
        <v>164</v>
      </c>
      <c r="CN11" s="2">
        <f t="shared" si="13"/>
        <v>12</v>
      </c>
      <c r="CO11" s="2">
        <f t="shared" si="13"/>
        <v>4</v>
      </c>
      <c r="CP11" s="2">
        <f t="shared" si="13"/>
        <v>3099</v>
      </c>
      <c r="CQ11" s="2">
        <f t="shared" si="13"/>
        <v>2714</v>
      </c>
      <c r="CR11" s="2">
        <f t="shared" si="13"/>
        <v>385</v>
      </c>
      <c r="CS11" s="2">
        <f t="shared" si="13"/>
        <v>97</v>
      </c>
      <c r="CT11" s="2">
        <f t="shared" si="13"/>
        <v>38</v>
      </c>
      <c r="CU11" s="2">
        <f t="shared" si="13"/>
        <v>59</v>
      </c>
      <c r="CV11" s="2">
        <f t="shared" si="13"/>
        <v>0</v>
      </c>
      <c r="CW11" s="8">
        <f>CW45+CW46</f>
        <v>787395</v>
      </c>
      <c r="CX11" s="8">
        <f>CX45+CY45</f>
        <v>79835.4558</v>
      </c>
      <c r="CY11" s="8">
        <f>CY45+CY46</f>
        <v>19560</v>
      </c>
      <c r="CZ11" s="8">
        <f>CZ45+CZ46</f>
        <v>16502</v>
      </c>
      <c r="DA11" s="8">
        <f>DA45+DA46</f>
        <v>5568</v>
      </c>
      <c r="DB11" s="8">
        <f>DB45+DB46</f>
        <v>12049</v>
      </c>
      <c r="DC11" s="8">
        <v>64183.2</v>
      </c>
      <c r="DD11" s="8">
        <f>DD45+DD46</f>
        <v>0</v>
      </c>
      <c r="DE11" s="8">
        <f>DE45+DE46</f>
        <v>98111</v>
      </c>
      <c r="DF11" s="8">
        <f>DF45+DF46</f>
        <v>3775</v>
      </c>
      <c r="DG11" s="8">
        <f t="shared" si="2"/>
        <v>1086978.6557999998</v>
      </c>
      <c r="DH11" s="8">
        <f aca="true" t="shared" si="14" ref="DH11:DO11">DH45+DH46</f>
        <v>1372500</v>
      </c>
      <c r="DI11" s="8">
        <f t="shared" si="14"/>
        <v>0</v>
      </c>
      <c r="DJ11" s="8">
        <f t="shared" si="14"/>
        <v>0</v>
      </c>
      <c r="DK11" s="8">
        <f t="shared" si="14"/>
        <v>0</v>
      </c>
      <c r="DL11" s="8">
        <f t="shared" si="14"/>
        <v>0</v>
      </c>
      <c r="DM11" s="8">
        <f t="shared" si="14"/>
        <v>0</v>
      </c>
      <c r="DN11" s="8">
        <f t="shared" si="14"/>
        <v>0</v>
      </c>
      <c r="DO11" s="36">
        <f t="shared" si="14"/>
        <v>1372500</v>
      </c>
    </row>
    <row r="12" spans="1:119" ht="28.5">
      <c r="A12" s="28" t="s">
        <v>81</v>
      </c>
      <c r="B12" s="8">
        <v>19129</v>
      </c>
      <c r="C12" s="2" t="s">
        <v>82</v>
      </c>
      <c r="D12" s="2">
        <v>20032</v>
      </c>
      <c r="E12" s="2" t="s">
        <v>81</v>
      </c>
      <c r="F12" s="2" t="s">
        <v>83</v>
      </c>
      <c r="G12" s="2" t="s">
        <v>83</v>
      </c>
      <c r="H12" s="2" t="s">
        <v>84</v>
      </c>
      <c r="I12" s="2" t="s">
        <v>85</v>
      </c>
      <c r="J12" s="2">
        <v>1966</v>
      </c>
      <c r="K12" s="2" t="s">
        <v>86</v>
      </c>
      <c r="L12" s="2">
        <v>668</v>
      </c>
      <c r="M12" s="2">
        <v>762</v>
      </c>
      <c r="N12" s="2">
        <v>90</v>
      </c>
      <c r="O12" s="2">
        <v>83</v>
      </c>
      <c r="P12" s="2">
        <v>14</v>
      </c>
      <c r="Q12" s="2">
        <v>16</v>
      </c>
      <c r="R12" s="2" t="s">
        <v>87</v>
      </c>
      <c r="S12" s="2" t="s">
        <v>20</v>
      </c>
      <c r="T12" s="2" t="s">
        <v>21</v>
      </c>
      <c r="U12" s="2" t="s">
        <v>22</v>
      </c>
      <c r="V12" s="2">
        <v>0</v>
      </c>
      <c r="W12" s="2">
        <v>0</v>
      </c>
      <c r="X12" s="2">
        <v>0</v>
      </c>
      <c r="Y12" s="2">
        <v>1</v>
      </c>
      <c r="Z12" s="2">
        <v>0</v>
      </c>
      <c r="AA12" s="2">
        <v>2</v>
      </c>
      <c r="AB12" s="2">
        <v>1</v>
      </c>
      <c r="AC12" s="2">
        <v>1</v>
      </c>
      <c r="AD12" s="2">
        <v>0</v>
      </c>
      <c r="AE12" s="2">
        <v>0</v>
      </c>
      <c r="AF12" s="2">
        <v>0</v>
      </c>
      <c r="AG12" s="2">
        <f t="shared" si="4"/>
        <v>4</v>
      </c>
      <c r="AH12" s="2">
        <f t="shared" si="5"/>
        <v>1</v>
      </c>
      <c r="AI12" s="2">
        <v>24</v>
      </c>
      <c r="AJ12" s="2">
        <v>5</v>
      </c>
      <c r="AK12" s="2">
        <v>1</v>
      </c>
      <c r="AL12" s="2">
        <v>32</v>
      </c>
      <c r="AM12" s="2">
        <v>0</v>
      </c>
      <c r="AN12" s="2">
        <v>0</v>
      </c>
      <c r="AO12" s="2" t="s">
        <v>22</v>
      </c>
      <c r="AP12" s="2">
        <v>28</v>
      </c>
      <c r="AQ12" s="8">
        <v>1983</v>
      </c>
      <c r="AR12" s="8">
        <v>1294</v>
      </c>
      <c r="AS12" s="8">
        <v>689</v>
      </c>
      <c r="AT12" s="2">
        <f t="shared" si="7"/>
        <v>0</v>
      </c>
      <c r="AU12" s="8">
        <v>18072</v>
      </c>
      <c r="AV12" s="8">
        <v>11912</v>
      </c>
      <c r="AW12" s="8">
        <v>6160</v>
      </c>
      <c r="AX12" s="8">
        <v>11480</v>
      </c>
      <c r="AY12" s="8">
        <v>7211</v>
      </c>
      <c r="AZ12" s="8">
        <v>4269</v>
      </c>
      <c r="BA12" s="8">
        <v>6592</v>
      </c>
      <c r="BB12" s="8">
        <v>4701</v>
      </c>
      <c r="BC12" s="8">
        <v>1891</v>
      </c>
      <c r="BD12" s="8">
        <v>5922</v>
      </c>
      <c r="BE12" s="8">
        <v>4248</v>
      </c>
      <c r="BF12" s="8">
        <v>2246</v>
      </c>
      <c r="BG12" s="8">
        <v>6494</v>
      </c>
      <c r="BH12" s="8">
        <v>3546</v>
      </c>
      <c r="BI12" s="8">
        <v>2967</v>
      </c>
      <c r="BJ12" s="8">
        <v>6513</v>
      </c>
      <c r="BK12" s="8">
        <f t="shared" si="0"/>
        <v>37001</v>
      </c>
      <c r="BL12" s="8">
        <v>40057</v>
      </c>
      <c r="BM12" s="8">
        <v>9249</v>
      </c>
      <c r="BN12" s="8">
        <v>806</v>
      </c>
      <c r="BO12" s="8"/>
      <c r="BP12" s="8"/>
      <c r="BQ12" s="8">
        <v>2188</v>
      </c>
      <c r="BR12" s="8"/>
      <c r="BS12" s="8"/>
      <c r="BT12" s="8"/>
      <c r="BU12" s="8"/>
      <c r="BV12" s="8">
        <v>638</v>
      </c>
      <c r="BW12" s="8">
        <v>837</v>
      </c>
      <c r="BX12" s="8">
        <v>4469</v>
      </c>
      <c r="BY12" s="2">
        <f t="shared" si="1"/>
        <v>44526</v>
      </c>
      <c r="BZ12" s="8">
        <v>2478</v>
      </c>
      <c r="CA12" s="8">
        <v>2439</v>
      </c>
      <c r="CB12" s="8">
        <v>39</v>
      </c>
      <c r="CC12" s="2"/>
      <c r="CD12" s="8">
        <v>1561</v>
      </c>
      <c r="CE12" s="8">
        <v>1177</v>
      </c>
      <c r="CF12" s="8">
        <v>535</v>
      </c>
      <c r="CG12" s="8">
        <v>642</v>
      </c>
      <c r="CH12" s="8">
        <v>384</v>
      </c>
      <c r="CI12" s="8">
        <v>274</v>
      </c>
      <c r="CJ12" s="8">
        <v>110</v>
      </c>
      <c r="CK12" s="10"/>
      <c r="CL12" s="8">
        <v>543</v>
      </c>
      <c r="CM12" s="10">
        <v>5</v>
      </c>
      <c r="CN12" s="10">
        <v>3</v>
      </c>
      <c r="CO12" s="10">
        <v>4</v>
      </c>
      <c r="CP12" s="8">
        <v>82</v>
      </c>
      <c r="CQ12" s="8">
        <v>70</v>
      </c>
      <c r="CR12" s="8">
        <v>12</v>
      </c>
      <c r="CS12" s="8">
        <v>218</v>
      </c>
      <c r="CT12" s="8">
        <v>216</v>
      </c>
      <c r="CU12" s="8">
        <v>2</v>
      </c>
      <c r="CV12" s="2"/>
      <c r="CW12" s="8">
        <v>156425</v>
      </c>
      <c r="CX12" s="8">
        <f>630+15917.71</f>
        <v>16547.71</v>
      </c>
      <c r="CY12" s="8">
        <v>0</v>
      </c>
      <c r="CZ12" s="8">
        <v>930</v>
      </c>
      <c r="DA12" s="8">
        <v>0</v>
      </c>
      <c r="DB12" s="8">
        <v>7000</v>
      </c>
      <c r="DC12" s="8">
        <v>22290.3</v>
      </c>
      <c r="DD12" s="8">
        <v>1044</v>
      </c>
      <c r="DE12" s="8">
        <v>14850</v>
      </c>
      <c r="DF12" s="8"/>
      <c r="DG12" s="8">
        <f t="shared" si="2"/>
        <v>219087.00999999998</v>
      </c>
      <c r="DH12" s="8"/>
      <c r="DI12" s="8"/>
      <c r="DJ12" s="8"/>
      <c r="DK12" s="8"/>
      <c r="DL12" s="8"/>
      <c r="DM12" s="8"/>
      <c r="DN12" s="8"/>
      <c r="DO12" s="36">
        <f>SUM(DH12:DN12)</f>
        <v>0</v>
      </c>
    </row>
    <row r="13" spans="1:119" ht="28.5">
      <c r="A13" s="28" t="s">
        <v>88</v>
      </c>
      <c r="B13" s="8">
        <v>20451</v>
      </c>
      <c r="C13" s="2" t="s">
        <v>89</v>
      </c>
      <c r="D13" s="2">
        <v>20010</v>
      </c>
      <c r="E13" s="2" t="s">
        <v>88</v>
      </c>
      <c r="F13" s="2">
        <v>293263290</v>
      </c>
      <c r="G13" s="2">
        <v>293263280</v>
      </c>
      <c r="H13" s="2" t="s">
        <v>90</v>
      </c>
      <c r="I13" s="2" t="s">
        <v>91</v>
      </c>
      <c r="J13" s="2">
        <v>1974</v>
      </c>
      <c r="K13" s="2" t="s">
        <v>18</v>
      </c>
      <c r="L13" s="2">
        <v>532</v>
      </c>
      <c r="M13" s="2">
        <v>532</v>
      </c>
      <c r="N13" s="2">
        <v>75</v>
      </c>
      <c r="O13" s="2">
        <v>90</v>
      </c>
      <c r="P13" s="2">
        <v>4</v>
      </c>
      <c r="Q13" s="2">
        <v>5</v>
      </c>
      <c r="R13" s="2" t="s">
        <v>92</v>
      </c>
      <c r="S13" s="2" t="s">
        <v>20</v>
      </c>
      <c r="T13" s="2" t="s">
        <v>22</v>
      </c>
      <c r="U13" s="2" t="s">
        <v>21</v>
      </c>
      <c r="V13" s="2">
        <f aca="true" t="shared" si="15" ref="V13:AN13">V59+V60</f>
        <v>30</v>
      </c>
      <c r="W13" s="2">
        <f t="shared" si="15"/>
        <v>0</v>
      </c>
      <c r="X13" s="2">
        <f t="shared" si="15"/>
        <v>0</v>
      </c>
      <c r="Y13" s="2">
        <f t="shared" si="15"/>
        <v>1</v>
      </c>
      <c r="Z13" s="2">
        <f t="shared" si="15"/>
        <v>0</v>
      </c>
      <c r="AA13" s="2">
        <f t="shared" si="15"/>
        <v>0</v>
      </c>
      <c r="AB13" s="2">
        <f t="shared" si="15"/>
        <v>0</v>
      </c>
      <c r="AC13" s="2">
        <f t="shared" si="15"/>
        <v>1</v>
      </c>
      <c r="AD13" s="2">
        <f t="shared" si="15"/>
        <v>0</v>
      </c>
      <c r="AE13" s="2">
        <f t="shared" si="15"/>
        <v>0</v>
      </c>
      <c r="AF13" s="2">
        <f t="shared" si="15"/>
        <v>0</v>
      </c>
      <c r="AG13" s="2">
        <f t="shared" si="15"/>
        <v>1</v>
      </c>
      <c r="AH13" s="2">
        <f t="shared" si="15"/>
        <v>1</v>
      </c>
      <c r="AI13" s="2">
        <f t="shared" si="15"/>
        <v>30</v>
      </c>
      <c r="AJ13" s="2">
        <f t="shared" si="15"/>
        <v>2</v>
      </c>
      <c r="AK13" s="2">
        <f t="shared" si="15"/>
        <v>2</v>
      </c>
      <c r="AL13" s="2">
        <f t="shared" si="15"/>
        <v>49</v>
      </c>
      <c r="AM13" s="2">
        <f t="shared" si="15"/>
        <v>0</v>
      </c>
      <c r="AN13" s="2">
        <f t="shared" si="15"/>
        <v>0.25</v>
      </c>
      <c r="AO13" s="2" t="s">
        <v>21</v>
      </c>
      <c r="AP13" s="2">
        <v>18.5</v>
      </c>
      <c r="AQ13" s="8">
        <f>AQ60+AQ59</f>
        <v>2035</v>
      </c>
      <c r="AR13" s="8">
        <f>AR60+AR59</f>
        <v>1494</v>
      </c>
      <c r="AS13" s="8">
        <f>AS60+AS59</f>
        <v>541</v>
      </c>
      <c r="AT13" s="2">
        <f t="shared" si="7"/>
        <v>0</v>
      </c>
      <c r="AU13" s="8">
        <f aca="true" t="shared" si="16" ref="AU13:BJ13">AU60+AU59</f>
        <v>20232</v>
      </c>
      <c r="AV13" s="8">
        <f t="shared" si="16"/>
        <v>14212</v>
      </c>
      <c r="AW13" s="8">
        <f t="shared" si="16"/>
        <v>6020</v>
      </c>
      <c r="AX13" s="8">
        <f t="shared" si="16"/>
        <v>14907</v>
      </c>
      <c r="AY13" s="8">
        <f t="shared" si="16"/>
        <v>10168</v>
      </c>
      <c r="AZ13" s="8">
        <f t="shared" si="16"/>
        <v>4739</v>
      </c>
      <c r="BA13" s="8">
        <f t="shared" si="16"/>
        <v>5325</v>
      </c>
      <c r="BB13" s="8">
        <f t="shared" si="16"/>
        <v>4044</v>
      </c>
      <c r="BC13" s="8">
        <f t="shared" si="16"/>
        <v>1281</v>
      </c>
      <c r="BD13" s="8">
        <f t="shared" si="16"/>
        <v>2521</v>
      </c>
      <c r="BE13" s="8">
        <f t="shared" si="16"/>
        <v>5241</v>
      </c>
      <c r="BF13" s="8">
        <f t="shared" si="16"/>
        <v>1684</v>
      </c>
      <c r="BG13" s="8">
        <f t="shared" si="16"/>
        <v>6925</v>
      </c>
      <c r="BH13" s="8">
        <f t="shared" si="16"/>
        <v>3575</v>
      </c>
      <c r="BI13" s="8">
        <f t="shared" si="16"/>
        <v>2279</v>
      </c>
      <c r="BJ13" s="8">
        <f t="shared" si="16"/>
        <v>5854</v>
      </c>
      <c r="BK13" s="8">
        <f t="shared" si="0"/>
        <v>35532</v>
      </c>
      <c r="BL13" s="2">
        <f aca="true" t="shared" si="17" ref="BL13:BX13">BL59+BL60</f>
        <v>35310</v>
      </c>
      <c r="BM13" s="2">
        <f t="shared" si="17"/>
        <v>7194</v>
      </c>
      <c r="BN13" s="2">
        <f t="shared" si="17"/>
        <v>185</v>
      </c>
      <c r="BO13" s="2">
        <f t="shared" si="17"/>
        <v>0</v>
      </c>
      <c r="BP13" s="2">
        <f t="shared" si="17"/>
        <v>0</v>
      </c>
      <c r="BQ13" s="2">
        <f t="shared" si="17"/>
        <v>535</v>
      </c>
      <c r="BR13" s="2">
        <f t="shared" si="17"/>
        <v>0</v>
      </c>
      <c r="BS13" s="2">
        <f t="shared" si="17"/>
        <v>0</v>
      </c>
      <c r="BT13" s="2">
        <f t="shared" si="17"/>
        <v>0</v>
      </c>
      <c r="BU13" s="2">
        <f t="shared" si="17"/>
        <v>0</v>
      </c>
      <c r="BV13" s="2">
        <f t="shared" si="17"/>
        <v>215</v>
      </c>
      <c r="BW13" s="2">
        <f t="shared" si="17"/>
        <v>140</v>
      </c>
      <c r="BX13" s="2">
        <f t="shared" si="17"/>
        <v>1075</v>
      </c>
      <c r="BY13" s="2">
        <f t="shared" si="1"/>
        <v>36385</v>
      </c>
      <c r="BZ13" s="2">
        <f aca="true" t="shared" si="18" ref="BZ13:CV13">BZ59+BZ60</f>
        <v>959</v>
      </c>
      <c r="CA13" s="2">
        <f t="shared" si="18"/>
        <v>946</v>
      </c>
      <c r="CB13" s="2">
        <f t="shared" si="18"/>
        <v>13</v>
      </c>
      <c r="CC13" s="2">
        <f t="shared" si="18"/>
        <v>0</v>
      </c>
      <c r="CD13" s="2">
        <f t="shared" si="18"/>
        <v>1966</v>
      </c>
      <c r="CE13" s="2">
        <f t="shared" si="18"/>
        <v>1717</v>
      </c>
      <c r="CF13" s="2">
        <f t="shared" si="18"/>
        <v>1090</v>
      </c>
      <c r="CG13" s="2">
        <f t="shared" si="18"/>
        <v>627</v>
      </c>
      <c r="CH13" s="2">
        <f t="shared" si="18"/>
        <v>249</v>
      </c>
      <c r="CI13" s="2">
        <f t="shared" si="18"/>
        <v>185</v>
      </c>
      <c r="CJ13" s="2">
        <f t="shared" si="18"/>
        <v>64</v>
      </c>
      <c r="CK13" s="2">
        <f t="shared" si="18"/>
        <v>0</v>
      </c>
      <c r="CL13" s="2">
        <f t="shared" si="18"/>
        <v>187</v>
      </c>
      <c r="CM13" s="2">
        <f t="shared" si="18"/>
        <v>34</v>
      </c>
      <c r="CN13" s="2">
        <f t="shared" si="18"/>
        <v>0</v>
      </c>
      <c r="CO13" s="2">
        <f t="shared" si="18"/>
        <v>0</v>
      </c>
      <c r="CP13" s="2">
        <f t="shared" si="18"/>
        <v>19</v>
      </c>
      <c r="CQ13" s="2">
        <f t="shared" si="18"/>
        <v>12</v>
      </c>
      <c r="CR13" s="2">
        <f t="shared" si="18"/>
        <v>7</v>
      </c>
      <c r="CS13" s="2">
        <f t="shared" si="18"/>
        <v>14</v>
      </c>
      <c r="CT13" s="2">
        <f t="shared" si="18"/>
        <v>12</v>
      </c>
      <c r="CU13" s="2">
        <f t="shared" si="18"/>
        <v>7</v>
      </c>
      <c r="CV13" s="2">
        <f t="shared" si="18"/>
        <v>0</v>
      </c>
      <c r="CW13" s="8">
        <f aca="true" t="shared" si="19" ref="CW13:DF13">CW59+CW60</f>
        <v>116282.52</v>
      </c>
      <c r="CX13" s="8">
        <f t="shared" si="19"/>
        <v>23193.72</v>
      </c>
      <c r="CY13" s="8">
        <f t="shared" si="19"/>
        <v>0</v>
      </c>
      <c r="CZ13" s="8">
        <f t="shared" si="19"/>
        <v>0</v>
      </c>
      <c r="DA13" s="8">
        <f t="shared" si="19"/>
        <v>0</v>
      </c>
      <c r="DB13" s="8">
        <f t="shared" si="19"/>
        <v>8362.48</v>
      </c>
      <c r="DC13" s="8">
        <v>23265.7</v>
      </c>
      <c r="DD13" s="8">
        <f t="shared" si="19"/>
        <v>0</v>
      </c>
      <c r="DE13" s="8">
        <f t="shared" si="19"/>
        <v>52061.52</v>
      </c>
      <c r="DF13" s="8">
        <f t="shared" si="19"/>
        <v>0</v>
      </c>
      <c r="DG13" s="8">
        <f t="shared" si="2"/>
        <v>223165.94</v>
      </c>
      <c r="DH13" s="8">
        <f aca="true" t="shared" si="20" ref="DH13:DN13">DH59+DH60</f>
        <v>0</v>
      </c>
      <c r="DI13" s="8">
        <f t="shared" si="20"/>
        <v>0</v>
      </c>
      <c r="DJ13" s="8">
        <f t="shared" si="20"/>
        <v>0</v>
      </c>
      <c r="DK13" s="8">
        <f t="shared" si="20"/>
        <v>0</v>
      </c>
      <c r="DL13" s="8">
        <f t="shared" si="20"/>
        <v>0</v>
      </c>
      <c r="DM13" s="8">
        <f t="shared" si="20"/>
        <v>0</v>
      </c>
      <c r="DN13" s="8">
        <f t="shared" si="20"/>
        <v>0</v>
      </c>
      <c r="DO13" s="36">
        <f>SUM(DH13:DN13)</f>
        <v>0</v>
      </c>
    </row>
    <row r="14" spans="1:119" ht="42.75">
      <c r="A14" s="28" t="s">
        <v>93</v>
      </c>
      <c r="B14" s="8">
        <v>19157</v>
      </c>
      <c r="C14" s="2" t="s">
        <v>94</v>
      </c>
      <c r="D14" s="2">
        <v>20095</v>
      </c>
      <c r="E14" s="2" t="s">
        <v>93</v>
      </c>
      <c r="F14" s="2" t="s">
        <v>95</v>
      </c>
      <c r="G14" s="2" t="s">
        <v>96</v>
      </c>
      <c r="H14" s="2" t="s">
        <v>97</v>
      </c>
      <c r="I14" s="2" t="s">
        <v>98</v>
      </c>
      <c r="J14" s="2">
        <v>1964</v>
      </c>
      <c r="K14" s="2" t="s">
        <v>44</v>
      </c>
      <c r="L14" s="2">
        <v>361</v>
      </c>
      <c r="M14" s="2">
        <v>606</v>
      </c>
      <c r="N14" s="2">
        <v>48</v>
      </c>
      <c r="O14" s="2">
        <v>73</v>
      </c>
      <c r="P14" s="2">
        <v>7</v>
      </c>
      <c r="Q14" s="2">
        <v>6</v>
      </c>
      <c r="R14" s="2" t="s">
        <v>99</v>
      </c>
      <c r="S14" s="2" t="s">
        <v>20</v>
      </c>
      <c r="T14" s="2" t="s">
        <v>21</v>
      </c>
      <c r="U14" s="2" t="s">
        <v>22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4</v>
      </c>
      <c r="AB14" s="2">
        <v>0</v>
      </c>
      <c r="AC14" s="2">
        <v>0</v>
      </c>
      <c r="AD14" s="2">
        <v>1</v>
      </c>
      <c r="AE14" s="2">
        <v>0</v>
      </c>
      <c r="AF14" s="2">
        <v>0</v>
      </c>
      <c r="AG14" s="2">
        <f aca="true" t="shared" si="21" ref="AG14:AH18">W14+Y14+AA14+AC14+AE14</f>
        <v>5</v>
      </c>
      <c r="AH14" s="2">
        <f t="shared" si="21"/>
        <v>1</v>
      </c>
      <c r="AI14" s="2">
        <v>25</v>
      </c>
      <c r="AJ14" s="2">
        <f aca="true" t="shared" si="22" ref="AJ14:AJ23">AG14+AH14</f>
        <v>6</v>
      </c>
      <c r="AK14" s="2">
        <v>0</v>
      </c>
      <c r="AL14" s="2">
        <v>0</v>
      </c>
      <c r="AM14" s="2">
        <v>0</v>
      </c>
      <c r="AN14" s="2">
        <v>2</v>
      </c>
      <c r="AO14" s="2" t="s">
        <v>21</v>
      </c>
      <c r="AP14" s="2">
        <v>39</v>
      </c>
      <c r="AQ14" s="8">
        <v>3116</v>
      </c>
      <c r="AR14" s="8">
        <v>2340</v>
      </c>
      <c r="AS14" s="8">
        <v>776</v>
      </c>
      <c r="AT14" s="2">
        <f t="shared" si="7"/>
        <v>0</v>
      </c>
      <c r="AU14" s="8">
        <v>27454</v>
      </c>
      <c r="AV14" s="8">
        <v>21942</v>
      </c>
      <c r="AW14" s="8">
        <v>5512</v>
      </c>
      <c r="AX14" s="8">
        <v>17952</v>
      </c>
      <c r="AY14" s="8">
        <v>14285</v>
      </c>
      <c r="AZ14" s="8">
        <v>3667</v>
      </c>
      <c r="BA14" s="8">
        <v>9502</v>
      </c>
      <c r="BB14" s="8">
        <v>7657</v>
      </c>
      <c r="BC14" s="8">
        <v>1845</v>
      </c>
      <c r="BD14" s="8">
        <v>7313</v>
      </c>
      <c r="BE14" s="8">
        <v>5974</v>
      </c>
      <c r="BF14" s="8">
        <v>2298</v>
      </c>
      <c r="BG14" s="8">
        <v>8272</v>
      </c>
      <c r="BH14" s="8">
        <v>5203</v>
      </c>
      <c r="BI14" s="8">
        <v>3987</v>
      </c>
      <c r="BJ14" s="8">
        <v>9190</v>
      </c>
      <c r="BK14" s="8">
        <f t="shared" si="0"/>
        <v>52229</v>
      </c>
      <c r="BL14" s="8">
        <v>39079</v>
      </c>
      <c r="BM14" s="8">
        <v>5820</v>
      </c>
      <c r="BN14" s="8">
        <v>201</v>
      </c>
      <c r="BO14" s="8"/>
      <c r="BP14" s="8"/>
      <c r="BQ14" s="8">
        <v>1252</v>
      </c>
      <c r="BR14" s="8"/>
      <c r="BS14" s="8"/>
      <c r="BT14" s="8"/>
      <c r="BU14" s="8"/>
      <c r="BV14" s="8">
        <v>419</v>
      </c>
      <c r="BW14" s="8">
        <v>253</v>
      </c>
      <c r="BX14" s="8">
        <v>2125</v>
      </c>
      <c r="BY14" s="2">
        <f t="shared" si="1"/>
        <v>41204</v>
      </c>
      <c r="BZ14" s="8">
        <v>773</v>
      </c>
      <c r="CA14" s="8">
        <v>745</v>
      </c>
      <c r="CB14" s="8">
        <v>28</v>
      </c>
      <c r="CC14" s="2"/>
      <c r="CD14" s="8">
        <v>1382</v>
      </c>
      <c r="CE14" s="8">
        <v>1157</v>
      </c>
      <c r="CF14" s="8">
        <v>671</v>
      </c>
      <c r="CG14" s="8">
        <v>486</v>
      </c>
      <c r="CH14" s="8">
        <v>225</v>
      </c>
      <c r="CI14" s="8">
        <v>145</v>
      </c>
      <c r="CJ14" s="8">
        <v>80</v>
      </c>
      <c r="CK14" s="8"/>
      <c r="CL14" s="8">
        <v>456</v>
      </c>
      <c r="CM14" s="8">
        <v>58</v>
      </c>
      <c r="CN14" s="8">
        <v>6</v>
      </c>
      <c r="CO14" s="8">
        <v>13</v>
      </c>
      <c r="CP14" s="8">
        <v>116</v>
      </c>
      <c r="CQ14" s="8">
        <v>109</v>
      </c>
      <c r="CR14" s="8">
        <v>7</v>
      </c>
      <c r="CS14" s="8">
        <v>24</v>
      </c>
      <c r="CT14" s="8">
        <v>10</v>
      </c>
      <c r="CU14" s="8">
        <v>14</v>
      </c>
      <c r="CV14" s="2"/>
      <c r="CW14" s="8">
        <v>158876.98</v>
      </c>
      <c r="CX14" s="8">
        <f>15941.01+7164.28</f>
        <v>23105.29</v>
      </c>
      <c r="CY14" s="8">
        <v>1500</v>
      </c>
      <c r="CZ14" s="8">
        <v>4841.05</v>
      </c>
      <c r="DA14" s="8">
        <v>853.78</v>
      </c>
      <c r="DB14" s="8">
        <f>3876.44-500</f>
        <v>3376.44</v>
      </c>
      <c r="DC14" s="8">
        <v>20509.9</v>
      </c>
      <c r="DD14" s="8">
        <f>7647.7-2600</f>
        <v>5047.7</v>
      </c>
      <c r="DE14" s="8">
        <v>31382.77</v>
      </c>
      <c r="DF14" s="8">
        <v>46186.64</v>
      </c>
      <c r="DG14" s="8">
        <f t="shared" si="2"/>
        <v>295680.55</v>
      </c>
      <c r="DH14" s="8"/>
      <c r="DI14" s="8"/>
      <c r="DJ14" s="8"/>
      <c r="DK14" s="8"/>
      <c r="DL14" s="8">
        <v>5220.12</v>
      </c>
      <c r="DM14" s="8"/>
      <c r="DN14" s="8">
        <v>1266</v>
      </c>
      <c r="DO14" s="36">
        <f>SUM(DH14:DN14)</f>
        <v>6486.12</v>
      </c>
    </row>
    <row r="15" spans="1:119" ht="28.5">
      <c r="A15" s="28" t="s">
        <v>100</v>
      </c>
      <c r="B15" s="8">
        <v>5216</v>
      </c>
      <c r="C15" s="2" t="s">
        <v>101</v>
      </c>
      <c r="D15" s="2">
        <v>20020</v>
      </c>
      <c r="E15" s="2" t="s">
        <v>100</v>
      </c>
      <c r="F15" s="2" t="s">
        <v>102</v>
      </c>
      <c r="G15" s="2"/>
      <c r="H15" s="2" t="s">
        <v>103</v>
      </c>
      <c r="I15" s="2" t="s">
        <v>104</v>
      </c>
      <c r="J15" s="2">
        <v>1971</v>
      </c>
      <c r="K15" s="2" t="s">
        <v>18</v>
      </c>
      <c r="L15" s="2">
        <v>170</v>
      </c>
      <c r="M15" s="2">
        <v>260</v>
      </c>
      <c r="N15" s="13">
        <v>10</v>
      </c>
      <c r="O15" s="2">
        <v>40</v>
      </c>
      <c r="P15" s="2">
        <v>1</v>
      </c>
      <c r="Q15" s="13">
        <v>4</v>
      </c>
      <c r="R15" s="2" t="s">
        <v>105</v>
      </c>
      <c r="S15" s="2" t="s">
        <v>30</v>
      </c>
      <c r="T15" s="2" t="s">
        <v>22</v>
      </c>
      <c r="U15" s="2" t="s">
        <v>21</v>
      </c>
      <c r="V15" s="2">
        <v>6</v>
      </c>
      <c r="W15" s="2">
        <v>0</v>
      </c>
      <c r="X15" s="13">
        <v>1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f t="shared" si="21"/>
        <v>0</v>
      </c>
      <c r="AH15" s="2">
        <f t="shared" si="21"/>
        <v>1</v>
      </c>
      <c r="AI15" s="2">
        <v>6</v>
      </c>
      <c r="AJ15" s="2">
        <f t="shared" si="22"/>
        <v>1</v>
      </c>
      <c r="AK15" s="2">
        <v>1</v>
      </c>
      <c r="AL15" s="13">
        <v>36</v>
      </c>
      <c r="AM15" s="2">
        <v>0</v>
      </c>
      <c r="AN15" s="2">
        <v>0</v>
      </c>
      <c r="AO15" s="2" t="s">
        <v>22</v>
      </c>
      <c r="AP15" s="2">
        <v>19.5</v>
      </c>
      <c r="AQ15" s="8">
        <v>549</v>
      </c>
      <c r="AR15" s="8">
        <v>329</v>
      </c>
      <c r="AS15" s="8">
        <v>220</v>
      </c>
      <c r="AT15" s="2">
        <f t="shared" si="7"/>
        <v>0</v>
      </c>
      <c r="AU15" s="8">
        <v>3545</v>
      </c>
      <c r="AV15" s="8">
        <v>2232</v>
      </c>
      <c r="AW15" s="8">
        <v>1313</v>
      </c>
      <c r="AX15" s="8">
        <v>2312</v>
      </c>
      <c r="AY15" s="8">
        <v>1403</v>
      </c>
      <c r="AZ15" s="8">
        <v>909</v>
      </c>
      <c r="BA15" s="8">
        <v>1233</v>
      </c>
      <c r="BB15" s="8">
        <v>829</v>
      </c>
      <c r="BC15" s="8">
        <v>404</v>
      </c>
      <c r="BD15" s="8">
        <v>863</v>
      </c>
      <c r="BE15" s="8">
        <v>1034</v>
      </c>
      <c r="BF15" s="8">
        <v>497</v>
      </c>
      <c r="BG15" s="8">
        <v>1531</v>
      </c>
      <c r="BH15" s="8">
        <v>1074</v>
      </c>
      <c r="BI15" s="8">
        <v>493</v>
      </c>
      <c r="BJ15" s="8">
        <v>1567</v>
      </c>
      <c r="BK15" s="8">
        <f t="shared" si="0"/>
        <v>7506</v>
      </c>
      <c r="BL15" s="8">
        <v>9277</v>
      </c>
      <c r="BM15" s="8">
        <v>1809</v>
      </c>
      <c r="BN15" s="8">
        <v>238</v>
      </c>
      <c r="BO15" s="8"/>
      <c r="BP15" s="8"/>
      <c r="BQ15" s="8">
        <v>774</v>
      </c>
      <c r="BR15" s="8"/>
      <c r="BS15" s="8"/>
      <c r="BT15" s="8"/>
      <c r="BU15" s="8"/>
      <c r="BV15" s="8">
        <v>62</v>
      </c>
      <c r="BW15" s="8">
        <v>23</v>
      </c>
      <c r="BX15" s="8">
        <v>1097</v>
      </c>
      <c r="BY15" s="2">
        <f t="shared" si="1"/>
        <v>10374</v>
      </c>
      <c r="BZ15" s="8">
        <v>256</v>
      </c>
      <c r="CA15" s="8">
        <v>246</v>
      </c>
      <c r="CB15" s="8">
        <v>10</v>
      </c>
      <c r="CC15" s="2"/>
      <c r="CD15" s="8">
        <v>355</v>
      </c>
      <c r="CE15" s="8">
        <v>228</v>
      </c>
      <c r="CF15" s="8">
        <v>126</v>
      </c>
      <c r="CG15" s="8">
        <v>102</v>
      </c>
      <c r="CH15" s="8">
        <v>127</v>
      </c>
      <c r="CI15" s="8">
        <v>79</v>
      </c>
      <c r="CJ15" s="8">
        <v>48</v>
      </c>
      <c r="CK15" s="10"/>
      <c r="CL15" s="8">
        <v>63</v>
      </c>
      <c r="CM15" s="10"/>
      <c r="CN15" s="10"/>
      <c r="CO15" s="10"/>
      <c r="CP15" s="8">
        <v>3</v>
      </c>
      <c r="CQ15" s="8">
        <v>2</v>
      </c>
      <c r="CR15" s="8">
        <v>1</v>
      </c>
      <c r="CS15" s="10"/>
      <c r="CT15" s="10"/>
      <c r="CU15" s="10"/>
      <c r="CV15" s="2"/>
      <c r="CW15" s="10">
        <v>38000</v>
      </c>
      <c r="CX15" s="8">
        <v>4340.36</v>
      </c>
      <c r="CY15" s="8"/>
      <c r="CZ15" s="10">
        <v>700</v>
      </c>
      <c r="DA15" s="8"/>
      <c r="DB15" s="10">
        <v>1600</v>
      </c>
      <c r="DC15" s="8">
        <v>9551.2</v>
      </c>
      <c r="DD15" s="10">
        <v>2800</v>
      </c>
      <c r="DE15" s="10">
        <v>8500</v>
      </c>
      <c r="DF15" s="8"/>
      <c r="DG15" s="8">
        <f t="shared" si="2"/>
        <v>65491.56</v>
      </c>
      <c r="DH15" s="8"/>
      <c r="DI15" s="8"/>
      <c r="DJ15" s="8"/>
      <c r="DK15" s="8"/>
      <c r="DL15" s="8"/>
      <c r="DM15" s="8"/>
      <c r="DN15" s="8"/>
      <c r="DO15" s="36"/>
    </row>
    <row r="16" spans="1:119" ht="30">
      <c r="A16" s="28" t="s">
        <v>106</v>
      </c>
      <c r="B16" s="8">
        <v>27069</v>
      </c>
      <c r="C16" s="2" t="s">
        <v>107</v>
      </c>
      <c r="D16" s="2">
        <v>20024</v>
      </c>
      <c r="E16" s="2" t="s">
        <v>106</v>
      </c>
      <c r="F16" s="2" t="s">
        <v>108</v>
      </c>
      <c r="G16" s="2" t="s">
        <v>109</v>
      </c>
      <c r="H16" s="2" t="s">
        <v>110</v>
      </c>
      <c r="I16" s="2" t="s">
        <v>111</v>
      </c>
      <c r="J16" s="2">
        <v>1975</v>
      </c>
      <c r="K16" s="2" t="s">
        <v>18</v>
      </c>
      <c r="L16" s="2">
        <v>870</v>
      </c>
      <c r="M16" s="2">
        <v>1431</v>
      </c>
      <c r="N16" s="2"/>
      <c r="O16" s="2">
        <v>168</v>
      </c>
      <c r="P16" s="2">
        <v>8</v>
      </c>
      <c r="Q16" s="13">
        <v>9</v>
      </c>
      <c r="R16" s="2" t="s">
        <v>112</v>
      </c>
      <c r="S16" s="2" t="s">
        <v>20</v>
      </c>
      <c r="T16" s="2" t="s">
        <v>21</v>
      </c>
      <c r="U16" s="2" t="s">
        <v>22</v>
      </c>
      <c r="V16" s="2">
        <v>0</v>
      </c>
      <c r="W16" s="2">
        <v>0</v>
      </c>
      <c r="X16" s="2">
        <v>1</v>
      </c>
      <c r="Y16" s="2">
        <v>1</v>
      </c>
      <c r="Z16" s="2">
        <v>0</v>
      </c>
      <c r="AA16" s="2">
        <v>2</v>
      </c>
      <c r="AB16" s="2">
        <v>3</v>
      </c>
      <c r="AC16" s="2">
        <v>2</v>
      </c>
      <c r="AD16" s="13">
        <v>0</v>
      </c>
      <c r="AE16" s="2">
        <v>0</v>
      </c>
      <c r="AF16" s="2">
        <v>1</v>
      </c>
      <c r="AG16" s="2">
        <f t="shared" si="21"/>
        <v>5</v>
      </c>
      <c r="AH16" s="2">
        <f t="shared" si="21"/>
        <v>5</v>
      </c>
      <c r="AI16" s="2">
        <v>72</v>
      </c>
      <c r="AJ16" s="2">
        <f t="shared" si="22"/>
        <v>10</v>
      </c>
      <c r="AK16" s="2">
        <v>0</v>
      </c>
      <c r="AL16" s="2">
        <v>0</v>
      </c>
      <c r="AM16" s="2">
        <v>0</v>
      </c>
      <c r="AN16" s="2">
        <v>0</v>
      </c>
      <c r="AO16" s="2" t="s">
        <v>22</v>
      </c>
      <c r="AP16" s="2">
        <v>42.5</v>
      </c>
      <c r="AQ16" s="8">
        <f>AQ48+AQ49+AQ50</f>
        <v>3468</v>
      </c>
      <c r="AR16" s="8">
        <f>AR48+AR49+AR50</f>
        <v>2466</v>
      </c>
      <c r="AS16" s="8">
        <f>AS48+AS49+AS50</f>
        <v>1002</v>
      </c>
      <c r="AT16" s="2">
        <f t="shared" si="7"/>
        <v>0</v>
      </c>
      <c r="AU16" s="8">
        <f aca="true" t="shared" si="23" ref="AU16:BJ16">AU48+AU49+AU50</f>
        <v>30703</v>
      </c>
      <c r="AV16" s="8">
        <f t="shared" si="23"/>
        <v>23820</v>
      </c>
      <c r="AW16" s="8">
        <f t="shared" si="23"/>
        <v>6883</v>
      </c>
      <c r="AX16" s="8">
        <f t="shared" si="23"/>
        <v>20084</v>
      </c>
      <c r="AY16" s="8">
        <f t="shared" si="23"/>
        <v>15251</v>
      </c>
      <c r="AZ16" s="8">
        <f t="shared" si="23"/>
        <v>4833</v>
      </c>
      <c r="BA16" s="8">
        <f t="shared" si="23"/>
        <v>10619</v>
      </c>
      <c r="BB16" s="8">
        <f t="shared" si="23"/>
        <v>8569</v>
      </c>
      <c r="BC16" s="8">
        <f t="shared" si="23"/>
        <v>2050</v>
      </c>
      <c r="BD16" s="8">
        <f t="shared" si="23"/>
        <v>17702</v>
      </c>
      <c r="BE16" s="8">
        <f t="shared" si="23"/>
        <v>6795</v>
      </c>
      <c r="BF16" s="8">
        <f t="shared" si="23"/>
        <v>7768</v>
      </c>
      <c r="BG16" s="8">
        <f t="shared" si="23"/>
        <v>14563</v>
      </c>
      <c r="BH16" s="8">
        <f t="shared" si="23"/>
        <v>5210</v>
      </c>
      <c r="BI16" s="8">
        <f t="shared" si="23"/>
        <v>5130</v>
      </c>
      <c r="BJ16" s="8">
        <f t="shared" si="23"/>
        <v>10340</v>
      </c>
      <c r="BK16" s="8">
        <f t="shared" si="0"/>
        <v>73308</v>
      </c>
      <c r="BL16" s="8">
        <f aca="true" t="shared" si="24" ref="BL16:BQ16">BL48+BL49+BL50</f>
        <v>57293</v>
      </c>
      <c r="BM16" s="8">
        <f t="shared" si="24"/>
        <v>8556</v>
      </c>
      <c r="BN16" s="8">
        <f t="shared" si="24"/>
        <v>3596</v>
      </c>
      <c r="BO16" s="8">
        <f t="shared" si="24"/>
        <v>0</v>
      </c>
      <c r="BP16" s="10">
        <f t="shared" si="24"/>
        <v>0</v>
      </c>
      <c r="BQ16" s="10">
        <f t="shared" si="24"/>
        <v>1100</v>
      </c>
      <c r="BR16" s="2"/>
      <c r="BS16" s="10">
        <f>BS48+BS49+BS50</f>
        <v>0</v>
      </c>
      <c r="BT16" s="10">
        <f>BT48+BT49+BT50</f>
        <v>0</v>
      </c>
      <c r="BU16" s="10">
        <f>BU48+BU49+BU50</f>
        <v>0</v>
      </c>
      <c r="BV16" s="10">
        <f>BV48+BV49+BV50</f>
        <v>2165</v>
      </c>
      <c r="BW16" s="10">
        <f>BW48+BW49+BW50</f>
        <v>208</v>
      </c>
      <c r="BX16" s="10">
        <f>SUM(BN16:BW16)</f>
        <v>7069</v>
      </c>
      <c r="BY16" s="2">
        <f t="shared" si="1"/>
        <v>64362</v>
      </c>
      <c r="BZ16" s="10">
        <f>CA16+CB16</f>
        <v>983</v>
      </c>
      <c r="CA16" s="10">
        <f>CA48+CA49+CA50</f>
        <v>888</v>
      </c>
      <c r="CB16" s="10">
        <f>CB48+CB49+CB50</f>
        <v>95</v>
      </c>
      <c r="CC16" s="10">
        <f>CC48+CC49+CC50</f>
        <v>0</v>
      </c>
      <c r="CD16" s="10">
        <f>CD48+CD49+CD50</f>
        <v>2634</v>
      </c>
      <c r="CE16" s="10">
        <f>CE48+CE49+CE50</f>
        <v>2261</v>
      </c>
      <c r="CF16" s="10">
        <f>CF48+CF49+CF50</f>
        <v>1340</v>
      </c>
      <c r="CG16" s="10">
        <f>CG48+CG49+CG50</f>
        <v>921</v>
      </c>
      <c r="CH16" s="10">
        <f>CH48+CH49+CH50</f>
        <v>373</v>
      </c>
      <c r="CI16" s="10">
        <f>CI48+CI49+CI50</f>
        <v>253</v>
      </c>
      <c r="CJ16" s="10">
        <f>CJ48+CJ49+CJ50</f>
        <v>120</v>
      </c>
      <c r="CK16" s="10">
        <f>CK48+CK49+CK50</f>
        <v>0</v>
      </c>
      <c r="CL16" s="10">
        <f>CL48+CL49+CL50</f>
        <v>90</v>
      </c>
      <c r="CM16" s="10">
        <f>CM48+CM49+CM50</f>
        <v>64</v>
      </c>
      <c r="CN16" s="10">
        <f>CN48+CN49+CN50</f>
        <v>14</v>
      </c>
      <c r="CO16" s="10">
        <f>CO48+CO49+CO50</f>
        <v>35</v>
      </c>
      <c r="CP16" s="10">
        <f>CP48+CP49+CP50</f>
        <v>363</v>
      </c>
      <c r="CQ16" s="10">
        <f>CQ48+CQ49+CQ50</f>
        <v>265</v>
      </c>
      <c r="CR16" s="10">
        <f>CR48+CR49+CR50</f>
        <v>98</v>
      </c>
      <c r="CS16" s="10">
        <f>CS48+CS49+CS50</f>
        <v>24</v>
      </c>
      <c r="CT16" s="10">
        <f>CT48+CT49+CT50</f>
        <v>3</v>
      </c>
      <c r="CU16" s="10">
        <v>20</v>
      </c>
      <c r="CV16" s="10">
        <f>CV48+CV49+CV50</f>
        <v>0</v>
      </c>
      <c r="CW16" s="10">
        <f>CW48+CW49+CW50</f>
        <v>288455</v>
      </c>
      <c r="CX16" s="10">
        <f>CX48+CX49+CX50</f>
        <v>29818.958325</v>
      </c>
      <c r="CY16" s="10">
        <f>CY48+CY49+CY50</f>
        <v>8433</v>
      </c>
      <c r="CZ16" s="10">
        <f>CZ48+CZ49+CZ50</f>
        <v>11200</v>
      </c>
      <c r="DA16" s="10">
        <f>DA48+DA49+DA50</f>
        <v>470.4</v>
      </c>
      <c r="DB16" s="10">
        <f>DB48+DB49+DB50</f>
        <v>4738</v>
      </c>
      <c r="DC16" s="10">
        <v>31298.3</v>
      </c>
      <c r="DD16" s="10">
        <f>DD48+DD49+DD50</f>
        <v>11783</v>
      </c>
      <c r="DE16" s="10">
        <f>DE48+DE49+DE50</f>
        <v>70129</v>
      </c>
      <c r="DF16" s="10">
        <f>DF48+DF49+DF50</f>
        <v>0</v>
      </c>
      <c r="DG16" s="8">
        <f>SUBTOTAL(9,CW16:DF16)</f>
        <v>456325.658325</v>
      </c>
      <c r="DH16" s="10">
        <f aca="true" t="shared" si="25" ref="DH16:DN16">DH48+DH49+DH50</f>
        <v>0</v>
      </c>
      <c r="DI16" s="10">
        <f t="shared" si="25"/>
        <v>0</v>
      </c>
      <c r="DJ16" s="10">
        <f t="shared" si="25"/>
        <v>0</v>
      </c>
      <c r="DK16" s="10">
        <f t="shared" si="25"/>
        <v>588</v>
      </c>
      <c r="DL16" s="10">
        <f t="shared" si="25"/>
        <v>25331</v>
      </c>
      <c r="DM16" s="10">
        <f t="shared" si="25"/>
        <v>0</v>
      </c>
      <c r="DN16" s="10">
        <f t="shared" si="25"/>
        <v>0</v>
      </c>
      <c r="DO16" s="36">
        <f aca="true" t="shared" si="26" ref="DO16:DO33">SUM(DH16:DN16)</f>
        <v>25919</v>
      </c>
    </row>
    <row r="17" spans="1:119" ht="28.5">
      <c r="A17" s="28" t="s">
        <v>113</v>
      </c>
      <c r="B17" s="8">
        <v>24468</v>
      </c>
      <c r="C17" s="2" t="s">
        <v>114</v>
      </c>
      <c r="D17" s="2">
        <v>20020</v>
      </c>
      <c r="E17" s="2" t="s">
        <v>113</v>
      </c>
      <c r="F17" s="2" t="s">
        <v>115</v>
      </c>
      <c r="G17" s="2">
        <v>2335178268</v>
      </c>
      <c r="H17" s="2" t="s">
        <v>116</v>
      </c>
      <c r="I17" s="2" t="s">
        <v>117</v>
      </c>
      <c r="J17" s="2">
        <v>1975</v>
      </c>
      <c r="K17" s="2" t="s">
        <v>18</v>
      </c>
      <c r="L17" s="2">
        <f aca="true" t="shared" si="27" ref="L17:Q17">L65+L66</f>
        <v>1186</v>
      </c>
      <c r="M17" s="2">
        <f t="shared" si="27"/>
        <v>1433</v>
      </c>
      <c r="N17" s="2">
        <f t="shared" si="27"/>
        <v>225</v>
      </c>
      <c r="O17" s="2">
        <f t="shared" si="27"/>
        <v>135</v>
      </c>
      <c r="P17" s="2">
        <f t="shared" si="27"/>
        <v>10</v>
      </c>
      <c r="Q17" s="2">
        <f t="shared" si="27"/>
        <v>11</v>
      </c>
      <c r="R17" s="2" t="s">
        <v>279</v>
      </c>
      <c r="S17" s="2" t="s">
        <v>30</v>
      </c>
      <c r="T17" s="2" t="s">
        <v>21</v>
      </c>
      <c r="U17" s="2" t="s">
        <v>280</v>
      </c>
      <c r="V17" s="2">
        <f>V65+V66</f>
        <v>0</v>
      </c>
      <c r="W17" s="2">
        <f aca="true" t="shared" si="28" ref="W17:AF17">W65+W66</f>
        <v>0</v>
      </c>
      <c r="X17" s="2">
        <f t="shared" si="28"/>
        <v>0</v>
      </c>
      <c r="Y17" s="2">
        <f t="shared" si="28"/>
        <v>0</v>
      </c>
      <c r="Z17" s="2">
        <f t="shared" si="28"/>
        <v>0</v>
      </c>
      <c r="AA17" s="2">
        <f t="shared" si="28"/>
        <v>0</v>
      </c>
      <c r="AB17" s="2">
        <f t="shared" si="28"/>
        <v>2</v>
      </c>
      <c r="AC17" s="2">
        <f t="shared" si="28"/>
        <v>1</v>
      </c>
      <c r="AD17" s="2">
        <f t="shared" si="28"/>
        <v>2</v>
      </c>
      <c r="AE17" s="2">
        <f t="shared" si="28"/>
        <v>0</v>
      </c>
      <c r="AF17" s="2">
        <f t="shared" si="28"/>
        <v>0</v>
      </c>
      <c r="AG17" s="2">
        <f t="shared" si="21"/>
        <v>1</v>
      </c>
      <c r="AH17" s="2">
        <f t="shared" si="21"/>
        <v>4</v>
      </c>
      <c r="AI17" s="2">
        <f>AI65+AI66</f>
        <v>65</v>
      </c>
      <c r="AJ17" s="2">
        <f t="shared" si="22"/>
        <v>5</v>
      </c>
      <c r="AK17" s="2">
        <f>AK65+AK66</f>
        <v>3</v>
      </c>
      <c r="AL17" s="2">
        <f>AL65+AL66</f>
        <v>79</v>
      </c>
      <c r="AM17" s="2">
        <f>AM65+AM66</f>
        <v>0</v>
      </c>
      <c r="AN17" s="2">
        <f>AN65+AN66</f>
        <v>3</v>
      </c>
      <c r="AO17" s="2" t="s">
        <v>21</v>
      </c>
      <c r="AP17" s="2">
        <v>44.25</v>
      </c>
      <c r="AQ17" s="8">
        <v>3757</v>
      </c>
      <c r="AR17" s="8">
        <v>2382</v>
      </c>
      <c r="AS17" s="8">
        <v>1375</v>
      </c>
      <c r="AT17" s="2">
        <f t="shared" si="7"/>
        <v>0</v>
      </c>
      <c r="AU17" s="10">
        <f aca="true" t="shared" si="29" ref="AU17:BJ17">AU65+AU66</f>
        <v>27329</v>
      </c>
      <c r="AV17" s="10">
        <f t="shared" si="29"/>
        <v>19378</v>
      </c>
      <c r="AW17" s="10">
        <f t="shared" si="29"/>
        <v>7951</v>
      </c>
      <c r="AX17" s="10">
        <f t="shared" si="29"/>
        <v>17863</v>
      </c>
      <c r="AY17" s="10">
        <f t="shared" si="29"/>
        <v>11696</v>
      </c>
      <c r="AZ17" s="10">
        <f t="shared" si="29"/>
        <v>6167</v>
      </c>
      <c r="BA17" s="10">
        <f t="shared" si="29"/>
        <v>9466</v>
      </c>
      <c r="BB17" s="10">
        <f t="shared" si="29"/>
        <v>7682</v>
      </c>
      <c r="BC17" s="10">
        <f t="shared" si="29"/>
        <v>1784</v>
      </c>
      <c r="BD17" s="10">
        <f t="shared" si="29"/>
        <v>23054</v>
      </c>
      <c r="BE17" s="10">
        <f t="shared" si="29"/>
        <v>4080</v>
      </c>
      <c r="BF17" s="10">
        <f t="shared" si="29"/>
        <v>7000</v>
      </c>
      <c r="BG17" s="10">
        <f t="shared" si="29"/>
        <v>11080</v>
      </c>
      <c r="BH17" s="10">
        <f t="shared" si="29"/>
        <v>4014</v>
      </c>
      <c r="BI17" s="10">
        <f t="shared" si="29"/>
        <v>3808</v>
      </c>
      <c r="BJ17" s="10">
        <f t="shared" si="29"/>
        <v>7822</v>
      </c>
      <c r="BK17" s="8">
        <f t="shared" si="0"/>
        <v>69285</v>
      </c>
      <c r="BL17" s="10">
        <f aca="true" t="shared" si="30" ref="BL17:BX17">BL65+BL66</f>
        <v>47259</v>
      </c>
      <c r="BM17" s="10">
        <f t="shared" si="30"/>
        <v>8821</v>
      </c>
      <c r="BN17" s="10">
        <f t="shared" si="30"/>
        <v>1986</v>
      </c>
      <c r="BO17" s="10">
        <f t="shared" si="30"/>
        <v>0</v>
      </c>
      <c r="BP17" s="10">
        <f t="shared" si="30"/>
        <v>0</v>
      </c>
      <c r="BQ17" s="10">
        <f t="shared" si="30"/>
        <v>2956</v>
      </c>
      <c r="BR17" s="10">
        <f t="shared" si="30"/>
        <v>0</v>
      </c>
      <c r="BS17" s="10">
        <f t="shared" si="30"/>
        <v>0</v>
      </c>
      <c r="BT17" s="10">
        <f t="shared" si="30"/>
        <v>0</v>
      </c>
      <c r="BU17" s="10">
        <f t="shared" si="30"/>
        <v>0</v>
      </c>
      <c r="BV17" s="10">
        <f t="shared" si="30"/>
        <v>3105</v>
      </c>
      <c r="BW17" s="10">
        <f t="shared" si="30"/>
        <v>500</v>
      </c>
      <c r="BX17" s="10">
        <f t="shared" si="30"/>
        <v>8547</v>
      </c>
      <c r="BY17" s="2">
        <f t="shared" si="1"/>
        <v>55806</v>
      </c>
      <c r="BZ17" s="10">
        <f aca="true" t="shared" si="31" ref="BZ17:CU17">BZ65+BZ66</f>
        <v>3549</v>
      </c>
      <c r="CA17" s="10">
        <f t="shared" si="31"/>
        <v>3084</v>
      </c>
      <c r="CB17" s="10">
        <f t="shared" si="31"/>
        <v>465</v>
      </c>
      <c r="CC17" s="10">
        <f t="shared" si="31"/>
        <v>0</v>
      </c>
      <c r="CD17" s="10">
        <f t="shared" si="31"/>
        <v>2571</v>
      </c>
      <c r="CE17" s="10">
        <f t="shared" si="31"/>
        <v>2245</v>
      </c>
      <c r="CF17" s="10">
        <f t="shared" si="31"/>
        <v>930</v>
      </c>
      <c r="CG17" s="10">
        <f t="shared" si="31"/>
        <v>1315</v>
      </c>
      <c r="CH17" s="10">
        <f t="shared" si="31"/>
        <v>326</v>
      </c>
      <c r="CI17" s="10">
        <f t="shared" si="31"/>
        <v>251</v>
      </c>
      <c r="CJ17" s="10">
        <f t="shared" si="31"/>
        <v>75</v>
      </c>
      <c r="CK17" s="10">
        <f t="shared" si="31"/>
        <v>0</v>
      </c>
      <c r="CL17" s="10">
        <f t="shared" si="31"/>
        <v>205</v>
      </c>
      <c r="CM17" s="10">
        <f t="shared" si="31"/>
        <v>60</v>
      </c>
      <c r="CN17" s="10">
        <f t="shared" si="31"/>
        <v>9</v>
      </c>
      <c r="CO17" s="10">
        <f t="shared" si="31"/>
        <v>0</v>
      </c>
      <c r="CP17" s="10">
        <f t="shared" si="31"/>
        <v>620</v>
      </c>
      <c r="CQ17" s="10">
        <f t="shared" si="31"/>
        <v>392</v>
      </c>
      <c r="CR17" s="10">
        <f t="shared" si="31"/>
        <v>228</v>
      </c>
      <c r="CS17" s="10">
        <f t="shared" si="31"/>
        <v>37</v>
      </c>
      <c r="CT17" s="10">
        <f t="shared" si="31"/>
        <v>23</v>
      </c>
      <c r="CU17" s="10">
        <f t="shared" si="31"/>
        <v>14</v>
      </c>
      <c r="CV17" s="2"/>
      <c r="CW17" s="10">
        <f aca="true" t="shared" si="32" ref="CW17:DE17">CW65+CW66</f>
        <v>178000</v>
      </c>
      <c r="CX17" s="10">
        <f t="shared" si="32"/>
        <v>30386.09</v>
      </c>
      <c r="CY17" s="10">
        <f t="shared" si="32"/>
        <v>1000</v>
      </c>
      <c r="CZ17" s="10">
        <f t="shared" si="32"/>
        <v>4700</v>
      </c>
      <c r="DA17" s="10">
        <f t="shared" si="32"/>
        <v>0</v>
      </c>
      <c r="DB17" s="10">
        <f t="shared" si="32"/>
        <v>10500</v>
      </c>
      <c r="DC17" s="10">
        <f t="shared" si="32"/>
        <v>26277.6</v>
      </c>
      <c r="DD17" s="10">
        <f t="shared" si="32"/>
        <v>15000</v>
      </c>
      <c r="DE17" s="10">
        <f t="shared" si="32"/>
        <v>15000</v>
      </c>
      <c r="DF17" s="8"/>
      <c r="DG17" s="2">
        <f>SUBTOTAL(9,CW17:DF17)</f>
        <v>280863.69</v>
      </c>
      <c r="DH17" s="8"/>
      <c r="DI17" s="8"/>
      <c r="DJ17" s="8"/>
      <c r="DK17" s="8"/>
      <c r="DL17" s="8"/>
      <c r="DM17" s="8"/>
      <c r="DN17" s="8"/>
      <c r="DO17" s="36">
        <f t="shared" si="26"/>
        <v>0</v>
      </c>
    </row>
    <row r="18" spans="1:119" ht="28.5">
      <c r="A18" s="28" t="s">
        <v>118</v>
      </c>
      <c r="B18" s="8">
        <v>56726</v>
      </c>
      <c r="C18" s="2" t="s">
        <v>119</v>
      </c>
      <c r="D18" s="2">
        <v>20025</v>
      </c>
      <c r="E18" s="2" t="s">
        <v>118</v>
      </c>
      <c r="F18" s="2" t="s">
        <v>120</v>
      </c>
      <c r="G18" s="2" t="s">
        <v>121</v>
      </c>
      <c r="H18" s="2" t="s">
        <v>122</v>
      </c>
      <c r="I18" s="2">
        <v>0</v>
      </c>
      <c r="J18" s="2">
        <v>1966</v>
      </c>
      <c r="K18" s="2" t="s">
        <v>18</v>
      </c>
      <c r="L18" s="2">
        <v>285</v>
      </c>
      <c r="M18" s="2">
        <v>527</v>
      </c>
      <c r="N18" s="2"/>
      <c r="O18" s="2">
        <v>70</v>
      </c>
      <c r="P18" s="2">
        <v>6</v>
      </c>
      <c r="Q18" s="2">
        <v>11</v>
      </c>
      <c r="R18" s="2" t="s">
        <v>123</v>
      </c>
      <c r="S18" s="2" t="s">
        <v>20</v>
      </c>
      <c r="T18" s="2" t="s">
        <v>22</v>
      </c>
      <c r="U18" s="2" t="s">
        <v>21</v>
      </c>
      <c r="V18" s="2">
        <v>10</v>
      </c>
      <c r="W18" s="2">
        <v>0</v>
      </c>
      <c r="X18" s="2">
        <v>1</v>
      </c>
      <c r="Y18" s="2">
        <v>1</v>
      </c>
      <c r="Z18" s="2">
        <v>0</v>
      </c>
      <c r="AA18" s="13">
        <v>3</v>
      </c>
      <c r="AB18" s="2">
        <v>1</v>
      </c>
      <c r="AC18" s="13">
        <v>3</v>
      </c>
      <c r="AD18" s="2">
        <v>0</v>
      </c>
      <c r="AE18" s="2">
        <v>0</v>
      </c>
      <c r="AF18" s="2">
        <v>0</v>
      </c>
      <c r="AG18" s="2">
        <f t="shared" si="21"/>
        <v>7</v>
      </c>
      <c r="AH18" s="2">
        <f t="shared" si="21"/>
        <v>2</v>
      </c>
      <c r="AI18" s="2">
        <v>35</v>
      </c>
      <c r="AJ18" s="2">
        <f t="shared" si="22"/>
        <v>9</v>
      </c>
      <c r="AK18" s="2">
        <v>0</v>
      </c>
      <c r="AL18" s="2">
        <v>0</v>
      </c>
      <c r="AM18" s="2">
        <v>0</v>
      </c>
      <c r="AN18" s="2">
        <v>0</v>
      </c>
      <c r="AO18" s="2" t="s">
        <v>21</v>
      </c>
      <c r="AP18" s="2">
        <v>50.66</v>
      </c>
      <c r="AQ18" s="8">
        <v>4510</v>
      </c>
      <c r="AR18" s="8">
        <v>3485</v>
      </c>
      <c r="AS18" s="8">
        <v>1025</v>
      </c>
      <c r="AT18" s="2">
        <f t="shared" si="7"/>
        <v>0</v>
      </c>
      <c r="AU18" s="8">
        <v>36095</v>
      </c>
      <c r="AV18" s="8">
        <v>28790</v>
      </c>
      <c r="AW18" s="8">
        <v>7305</v>
      </c>
      <c r="AX18" s="8">
        <v>24549</v>
      </c>
      <c r="AY18" s="8">
        <v>18877</v>
      </c>
      <c r="AZ18" s="8">
        <v>5672</v>
      </c>
      <c r="BA18" s="8">
        <v>11546</v>
      </c>
      <c r="BB18" s="8">
        <v>9913</v>
      </c>
      <c r="BC18" s="8">
        <v>1633</v>
      </c>
      <c r="BD18" s="8">
        <v>21164</v>
      </c>
      <c r="BE18" s="8">
        <v>3891</v>
      </c>
      <c r="BF18" s="8">
        <v>3913</v>
      </c>
      <c r="BG18" s="8">
        <v>7804</v>
      </c>
      <c r="BH18" s="8">
        <v>9246</v>
      </c>
      <c r="BI18" s="8">
        <v>6958</v>
      </c>
      <c r="BJ18" s="8">
        <v>16204</v>
      </c>
      <c r="BK18" s="8">
        <f t="shared" si="0"/>
        <v>81267</v>
      </c>
      <c r="BL18" s="8">
        <v>45843</v>
      </c>
      <c r="BM18" s="8">
        <v>5707</v>
      </c>
      <c r="BN18" s="8">
        <v>2405</v>
      </c>
      <c r="BO18" s="8"/>
      <c r="BP18" s="8"/>
      <c r="BQ18" s="8">
        <v>107</v>
      </c>
      <c r="BR18" s="8"/>
      <c r="BS18" s="8"/>
      <c r="BT18" s="8"/>
      <c r="BU18" s="8"/>
      <c r="BV18" s="8">
        <v>1251</v>
      </c>
      <c r="BW18" s="8">
        <v>279</v>
      </c>
      <c r="BX18" s="8">
        <v>4042</v>
      </c>
      <c r="BY18" s="2">
        <f t="shared" si="1"/>
        <v>49885</v>
      </c>
      <c r="BZ18" s="8">
        <v>337</v>
      </c>
      <c r="CA18" s="8">
        <v>308</v>
      </c>
      <c r="CB18" s="8">
        <v>29</v>
      </c>
      <c r="CC18" s="2"/>
      <c r="CD18" s="8">
        <v>2438</v>
      </c>
      <c r="CE18" s="8">
        <v>2094</v>
      </c>
      <c r="CF18" s="8">
        <v>1179</v>
      </c>
      <c r="CG18" s="8">
        <v>915</v>
      </c>
      <c r="CH18" s="8">
        <v>344</v>
      </c>
      <c r="CI18" s="8">
        <v>248</v>
      </c>
      <c r="CJ18" s="8">
        <v>96</v>
      </c>
      <c r="CK18" s="10"/>
      <c r="CL18" s="8">
        <v>50</v>
      </c>
      <c r="CM18" s="10">
        <v>88</v>
      </c>
      <c r="CN18" s="10">
        <v>11</v>
      </c>
      <c r="CO18" s="10">
        <v>1</v>
      </c>
      <c r="CP18" s="8">
        <v>77</v>
      </c>
      <c r="CQ18" s="8">
        <v>76</v>
      </c>
      <c r="CR18" s="8">
        <v>1</v>
      </c>
      <c r="CS18" s="8">
        <v>15</v>
      </c>
      <c r="CT18" s="8">
        <v>15</v>
      </c>
      <c r="CU18" s="8"/>
      <c r="CV18" s="2"/>
      <c r="CW18" s="8">
        <v>313308</v>
      </c>
      <c r="CX18" s="8">
        <v>32754.62</v>
      </c>
      <c r="CY18" s="8">
        <v>4500</v>
      </c>
      <c r="CZ18" s="8">
        <v>6670</v>
      </c>
      <c r="DA18" s="8">
        <v>400</v>
      </c>
      <c r="DB18" s="8">
        <v>12400</v>
      </c>
      <c r="DC18" s="8">
        <v>47908.2</v>
      </c>
      <c r="DD18" s="8">
        <v>8725</v>
      </c>
      <c r="DE18" s="8">
        <v>41279</v>
      </c>
      <c r="DF18" s="8"/>
      <c r="DG18" s="2">
        <f>SUBTOTAL(9,CW18:DF18)</f>
        <v>467944.82</v>
      </c>
      <c r="DH18" s="8"/>
      <c r="DI18" s="8"/>
      <c r="DJ18" s="8"/>
      <c r="DK18" s="8"/>
      <c r="DL18" s="8">
        <v>3000</v>
      </c>
      <c r="DM18" s="8"/>
      <c r="DN18" s="8"/>
      <c r="DO18" s="36">
        <f t="shared" si="26"/>
        <v>3000</v>
      </c>
    </row>
    <row r="19" spans="1:119" ht="15">
      <c r="A19" s="28" t="s">
        <v>124</v>
      </c>
      <c r="B19" s="8"/>
      <c r="C19" s="2" t="s">
        <v>125</v>
      </c>
      <c r="D19" s="2">
        <v>20051</v>
      </c>
      <c r="E19" s="2" t="s">
        <v>124</v>
      </c>
      <c r="F19" s="2" t="s">
        <v>126</v>
      </c>
      <c r="G19" s="2" t="s">
        <v>127</v>
      </c>
      <c r="H19" s="2" t="s">
        <v>128</v>
      </c>
      <c r="I19" s="2" t="s">
        <v>129</v>
      </c>
      <c r="J19" s="2">
        <v>1950</v>
      </c>
      <c r="K19" s="2" t="s">
        <v>18</v>
      </c>
      <c r="L19" s="2">
        <v>404</v>
      </c>
      <c r="M19" s="2">
        <v>480</v>
      </c>
      <c r="N19" s="2">
        <v>80</v>
      </c>
      <c r="O19" s="2">
        <v>67</v>
      </c>
      <c r="P19" s="2">
        <v>3</v>
      </c>
      <c r="Q19" s="2">
        <v>4</v>
      </c>
      <c r="R19" s="2" t="s">
        <v>130</v>
      </c>
      <c r="S19" s="2" t="s">
        <v>20</v>
      </c>
      <c r="T19" s="2" t="s">
        <v>21</v>
      </c>
      <c r="U19" s="2" t="s">
        <v>22</v>
      </c>
      <c r="V19" s="2">
        <v>0</v>
      </c>
      <c r="W19" s="2">
        <v>0</v>
      </c>
      <c r="X19" s="2">
        <v>0</v>
      </c>
      <c r="Y19" s="2">
        <v>1</v>
      </c>
      <c r="Z19" s="2">
        <v>0</v>
      </c>
      <c r="AA19" s="13">
        <v>4</v>
      </c>
      <c r="AB19" s="2">
        <v>0</v>
      </c>
      <c r="AC19" s="2">
        <v>2</v>
      </c>
      <c r="AD19" s="2">
        <v>0</v>
      </c>
      <c r="AE19" s="2">
        <v>0</v>
      </c>
      <c r="AF19" s="2">
        <v>0</v>
      </c>
      <c r="AG19" s="13">
        <v>7</v>
      </c>
      <c r="AH19" s="2">
        <v>0</v>
      </c>
      <c r="AI19" s="2">
        <v>0</v>
      </c>
      <c r="AJ19" s="2">
        <f t="shared" si="22"/>
        <v>7</v>
      </c>
      <c r="AK19" s="2">
        <v>4</v>
      </c>
      <c r="AL19" s="2">
        <v>10</v>
      </c>
      <c r="AM19" s="2">
        <v>0</v>
      </c>
      <c r="AN19" s="2">
        <v>0</v>
      </c>
      <c r="AO19" s="2" t="s">
        <v>22</v>
      </c>
      <c r="AP19" s="2">
        <v>31.5</v>
      </c>
      <c r="AQ19" s="8">
        <v>3308</v>
      </c>
      <c r="AR19" s="8">
        <v>2118</v>
      </c>
      <c r="AS19" s="8">
        <v>1190</v>
      </c>
      <c r="AT19" s="2">
        <f t="shared" si="7"/>
        <v>0</v>
      </c>
      <c r="AU19" s="8">
        <v>26876</v>
      </c>
      <c r="AV19" s="8">
        <v>20078</v>
      </c>
      <c r="AW19" s="8">
        <v>6798</v>
      </c>
      <c r="AX19" s="8">
        <v>18178</v>
      </c>
      <c r="AY19" s="8">
        <v>13005</v>
      </c>
      <c r="AZ19" s="8">
        <v>5173</v>
      </c>
      <c r="BA19" s="8">
        <v>8698</v>
      </c>
      <c r="BB19" s="8">
        <v>7073</v>
      </c>
      <c r="BC19" s="8">
        <v>1625</v>
      </c>
      <c r="BD19" s="8">
        <v>8861</v>
      </c>
      <c r="BE19" s="8">
        <v>5594</v>
      </c>
      <c r="BF19" s="8">
        <v>3548</v>
      </c>
      <c r="BG19" s="8">
        <v>9142</v>
      </c>
      <c r="BH19" s="8">
        <v>3713</v>
      </c>
      <c r="BI19" s="8">
        <v>2390</v>
      </c>
      <c r="BJ19" s="8">
        <v>6103</v>
      </c>
      <c r="BK19" s="8">
        <f t="shared" si="0"/>
        <v>50982</v>
      </c>
      <c r="BL19" s="8">
        <v>39168</v>
      </c>
      <c r="BM19" s="8">
        <v>6293</v>
      </c>
      <c r="BN19" s="8">
        <v>67</v>
      </c>
      <c r="BO19" s="8"/>
      <c r="BP19" s="8"/>
      <c r="BQ19" s="8">
        <v>1455</v>
      </c>
      <c r="BR19" s="8"/>
      <c r="BS19" s="8"/>
      <c r="BT19" s="8"/>
      <c r="BU19" s="8"/>
      <c r="BV19" s="8">
        <v>1120</v>
      </c>
      <c r="BW19" s="8">
        <v>341</v>
      </c>
      <c r="BX19" s="8">
        <v>2983</v>
      </c>
      <c r="BY19" s="2">
        <f t="shared" si="1"/>
        <v>42151</v>
      </c>
      <c r="BZ19" s="8">
        <v>15145</v>
      </c>
      <c r="CA19" s="8">
        <v>13530</v>
      </c>
      <c r="CB19" s="8">
        <v>1615</v>
      </c>
      <c r="CC19" s="2"/>
      <c r="CD19" s="8">
        <v>1222</v>
      </c>
      <c r="CE19" s="8">
        <v>1022</v>
      </c>
      <c r="CF19" s="8">
        <v>660</v>
      </c>
      <c r="CG19" s="8">
        <v>362</v>
      </c>
      <c r="CH19" s="8">
        <v>200</v>
      </c>
      <c r="CI19" s="8">
        <v>151</v>
      </c>
      <c r="CJ19" s="8">
        <v>49</v>
      </c>
      <c r="CK19" s="2"/>
      <c r="CL19" s="8">
        <v>21</v>
      </c>
      <c r="CM19" s="2"/>
      <c r="CN19" s="2"/>
      <c r="CO19" s="2"/>
      <c r="CP19" s="8">
        <v>208</v>
      </c>
      <c r="CQ19" s="8">
        <v>206</v>
      </c>
      <c r="CR19" s="8">
        <v>2</v>
      </c>
      <c r="CS19" s="8">
        <v>5</v>
      </c>
      <c r="CT19" s="8">
        <v>5</v>
      </c>
      <c r="CU19" s="8"/>
      <c r="CV19" s="2"/>
      <c r="CW19" s="8"/>
      <c r="CX19" s="8"/>
      <c r="CY19" s="8"/>
      <c r="CZ19" s="8"/>
      <c r="DA19" s="8"/>
      <c r="DB19" s="8"/>
      <c r="DC19" s="8">
        <v>30240.5</v>
      </c>
      <c r="DD19" s="8"/>
      <c r="DE19" s="8"/>
      <c r="DF19" s="8"/>
      <c r="DG19" s="2">
        <f aca="true" t="shared" si="33" ref="DG19:DG37">SUBTOTAL(9,CW19:DF19)</f>
        <v>30240.5</v>
      </c>
      <c r="DH19" s="8"/>
      <c r="DI19" s="8"/>
      <c r="DJ19" s="8"/>
      <c r="DK19" s="8"/>
      <c r="DL19" s="8"/>
      <c r="DM19" s="8"/>
      <c r="DN19" s="8"/>
      <c r="DO19" s="36">
        <f t="shared" si="26"/>
        <v>0</v>
      </c>
    </row>
    <row r="20" spans="1:119" ht="28.5">
      <c r="A20" s="28" t="s">
        <v>131</v>
      </c>
      <c r="B20" s="8">
        <v>17455</v>
      </c>
      <c r="C20" s="10" t="s">
        <v>283</v>
      </c>
      <c r="D20" s="2">
        <v>20014</v>
      </c>
      <c r="E20" s="2" t="s">
        <v>131</v>
      </c>
      <c r="F20" s="2" t="s">
        <v>132</v>
      </c>
      <c r="G20" s="2" t="s">
        <v>133</v>
      </c>
      <c r="H20" s="2">
        <v>33143891</v>
      </c>
      <c r="I20" s="2" t="s">
        <v>134</v>
      </c>
      <c r="J20" s="2">
        <v>1971</v>
      </c>
      <c r="K20" s="2" t="s">
        <v>18</v>
      </c>
      <c r="L20" s="2">
        <v>304</v>
      </c>
      <c r="M20" s="2">
        <v>324</v>
      </c>
      <c r="N20" s="2"/>
      <c r="O20" s="2">
        <v>50</v>
      </c>
      <c r="P20" s="2">
        <v>4</v>
      </c>
      <c r="Q20" s="2">
        <v>4</v>
      </c>
      <c r="R20" s="2" t="s">
        <v>135</v>
      </c>
      <c r="S20" s="2" t="s">
        <v>20</v>
      </c>
      <c r="T20" s="2" t="s">
        <v>22</v>
      </c>
      <c r="U20" s="2" t="s">
        <v>21</v>
      </c>
      <c r="V20" s="24">
        <v>18</v>
      </c>
      <c r="W20" s="24">
        <v>0</v>
      </c>
      <c r="X20" s="24">
        <v>0</v>
      </c>
      <c r="Y20" s="24">
        <v>0</v>
      </c>
      <c r="Z20" s="24">
        <v>1</v>
      </c>
      <c r="AA20" s="24">
        <v>1</v>
      </c>
      <c r="AB20" s="24">
        <v>1</v>
      </c>
      <c r="AC20" s="24">
        <v>3</v>
      </c>
      <c r="AD20" s="24">
        <v>2</v>
      </c>
      <c r="AE20" s="24">
        <v>0</v>
      </c>
      <c r="AF20" s="24">
        <v>0</v>
      </c>
      <c r="AG20" s="2">
        <f aca="true" t="shared" si="34" ref="AG20:AH23">W20+Y20+AA20+AC20+AE20</f>
        <v>4</v>
      </c>
      <c r="AH20" s="2">
        <f t="shared" si="34"/>
        <v>4</v>
      </c>
      <c r="AI20" s="24">
        <v>72</v>
      </c>
      <c r="AJ20" s="2">
        <f t="shared" si="22"/>
        <v>8</v>
      </c>
      <c r="AK20" s="2">
        <v>0</v>
      </c>
      <c r="AL20" s="2">
        <v>0</v>
      </c>
      <c r="AM20" s="2">
        <v>0</v>
      </c>
      <c r="AN20" s="2">
        <v>0</v>
      </c>
      <c r="AO20" s="2" t="s">
        <v>22</v>
      </c>
      <c r="AP20" s="2">
        <v>28.5</v>
      </c>
      <c r="AQ20" s="8">
        <v>2398</v>
      </c>
      <c r="AR20" s="8">
        <v>1620</v>
      </c>
      <c r="AS20" s="8">
        <v>778</v>
      </c>
      <c r="AT20" s="2">
        <f t="shared" si="7"/>
        <v>0</v>
      </c>
      <c r="AU20" s="8">
        <v>37009</v>
      </c>
      <c r="AV20" s="8">
        <v>24985</v>
      </c>
      <c r="AW20" s="8">
        <v>12024</v>
      </c>
      <c r="AX20" s="8">
        <v>22689</v>
      </c>
      <c r="AY20" s="8">
        <v>14254</v>
      </c>
      <c r="AZ20" s="8">
        <v>8435</v>
      </c>
      <c r="BA20" s="8">
        <v>14320</v>
      </c>
      <c r="BB20" s="8">
        <v>10731</v>
      </c>
      <c r="BC20" s="8">
        <v>3589</v>
      </c>
      <c r="BD20" s="8">
        <v>9014</v>
      </c>
      <c r="BE20" s="8">
        <v>10186</v>
      </c>
      <c r="BF20" s="8">
        <v>3229</v>
      </c>
      <c r="BG20" s="8">
        <v>13415</v>
      </c>
      <c r="BH20" s="8">
        <v>2810</v>
      </c>
      <c r="BI20" s="8">
        <v>1584</v>
      </c>
      <c r="BJ20" s="8">
        <v>4394</v>
      </c>
      <c r="BK20" s="8">
        <f t="shared" si="0"/>
        <v>63832</v>
      </c>
      <c r="BL20" s="8">
        <v>44730</v>
      </c>
      <c r="BM20" s="8">
        <v>8618</v>
      </c>
      <c r="BN20" s="8">
        <v>296</v>
      </c>
      <c r="BO20" s="8"/>
      <c r="BP20" s="8"/>
      <c r="BQ20" s="8">
        <v>851</v>
      </c>
      <c r="BR20" s="8"/>
      <c r="BS20" s="8"/>
      <c r="BT20" s="8"/>
      <c r="BU20" s="8"/>
      <c r="BV20" s="8">
        <v>660</v>
      </c>
      <c r="BW20" s="8">
        <v>276</v>
      </c>
      <c r="BX20" s="8">
        <v>2083</v>
      </c>
      <c r="BY20" s="2">
        <f t="shared" si="1"/>
        <v>46813</v>
      </c>
      <c r="BZ20" s="8">
        <v>585</v>
      </c>
      <c r="CA20" s="8">
        <v>531</v>
      </c>
      <c r="CB20" s="8">
        <v>54</v>
      </c>
      <c r="CC20" s="2"/>
      <c r="CD20" s="8">
        <v>2589</v>
      </c>
      <c r="CE20" s="8">
        <v>2165</v>
      </c>
      <c r="CF20" s="8">
        <v>1126</v>
      </c>
      <c r="CG20" s="8">
        <v>1039</v>
      </c>
      <c r="CH20" s="8">
        <v>424</v>
      </c>
      <c r="CI20" s="8">
        <v>306</v>
      </c>
      <c r="CJ20" s="8">
        <v>118</v>
      </c>
      <c r="CK20" s="10"/>
      <c r="CL20" s="8">
        <v>20</v>
      </c>
      <c r="CM20" s="10">
        <v>26</v>
      </c>
      <c r="CN20" s="10">
        <v>1</v>
      </c>
      <c r="CO20" s="10">
        <v>6</v>
      </c>
      <c r="CP20" s="8">
        <v>192</v>
      </c>
      <c r="CQ20" s="8">
        <v>166</v>
      </c>
      <c r="CR20" s="8">
        <v>26</v>
      </c>
      <c r="CS20" s="8">
        <v>13</v>
      </c>
      <c r="CT20" s="8">
        <v>12</v>
      </c>
      <c r="CU20" s="8">
        <v>1</v>
      </c>
      <c r="CV20" s="10"/>
      <c r="CW20" s="8">
        <v>194502</v>
      </c>
      <c r="CX20" s="8">
        <v>39524.741875</v>
      </c>
      <c r="CY20" s="8">
        <v>900</v>
      </c>
      <c r="CZ20" s="8">
        <v>2500</v>
      </c>
      <c r="DA20" s="8"/>
      <c r="DB20" s="8">
        <v>15000</v>
      </c>
      <c r="DC20" s="8">
        <v>18568.5</v>
      </c>
      <c r="DD20" s="8"/>
      <c r="DE20" s="8">
        <v>8500</v>
      </c>
      <c r="DF20" s="8"/>
      <c r="DG20" s="2">
        <f t="shared" si="33"/>
        <v>279495.241875</v>
      </c>
      <c r="DH20" s="8"/>
      <c r="DI20" s="8"/>
      <c r="DJ20" s="8"/>
      <c r="DK20" s="8"/>
      <c r="DL20" s="8">
        <v>1150</v>
      </c>
      <c r="DM20" s="8"/>
      <c r="DN20" s="8"/>
      <c r="DO20" s="36">
        <f t="shared" si="26"/>
        <v>1150</v>
      </c>
    </row>
    <row r="21" spans="1:119" ht="14.25" customHeight="1">
      <c r="A21" s="28" t="s">
        <v>136</v>
      </c>
      <c r="B21" s="8">
        <v>20181</v>
      </c>
      <c r="C21" s="3" t="s">
        <v>137</v>
      </c>
      <c r="D21" s="2">
        <v>20026</v>
      </c>
      <c r="E21" s="2" t="s">
        <v>136</v>
      </c>
      <c r="F21" s="2" t="s">
        <v>138</v>
      </c>
      <c r="G21" s="9" t="s">
        <v>284</v>
      </c>
      <c r="H21" s="2" t="s">
        <v>139</v>
      </c>
      <c r="I21" s="2" t="s">
        <v>140</v>
      </c>
      <c r="J21" s="2">
        <v>1953</v>
      </c>
      <c r="K21" s="2" t="s">
        <v>18</v>
      </c>
      <c r="L21" s="4">
        <v>1796</v>
      </c>
      <c r="M21" s="4">
        <v>2090</v>
      </c>
      <c r="N21" s="2">
        <v>188.71</v>
      </c>
      <c r="O21" s="4">
        <v>164</v>
      </c>
      <c r="P21" s="2">
        <v>12</v>
      </c>
      <c r="Q21" s="2">
        <v>12</v>
      </c>
      <c r="R21" s="2" t="s">
        <v>141</v>
      </c>
      <c r="S21" s="2" t="s">
        <v>20</v>
      </c>
      <c r="T21" s="2" t="s">
        <v>21</v>
      </c>
      <c r="U21" s="2" t="s">
        <v>22</v>
      </c>
      <c r="V21" s="2">
        <v>0</v>
      </c>
      <c r="W21" s="2">
        <v>1</v>
      </c>
      <c r="X21" s="2">
        <v>0</v>
      </c>
      <c r="Y21" s="2">
        <v>0</v>
      </c>
      <c r="Z21" s="2">
        <v>0</v>
      </c>
      <c r="AA21" s="2">
        <v>4</v>
      </c>
      <c r="AB21" s="2">
        <v>2</v>
      </c>
      <c r="AC21" s="2">
        <v>0</v>
      </c>
      <c r="AD21" s="2">
        <v>0</v>
      </c>
      <c r="AE21" s="2">
        <v>0</v>
      </c>
      <c r="AF21" s="2">
        <v>0</v>
      </c>
      <c r="AG21" s="2">
        <f t="shared" si="34"/>
        <v>5</v>
      </c>
      <c r="AH21" s="2">
        <f t="shared" si="34"/>
        <v>2</v>
      </c>
      <c r="AI21" s="2">
        <v>42</v>
      </c>
      <c r="AJ21" s="2">
        <f t="shared" si="22"/>
        <v>7</v>
      </c>
      <c r="AK21" s="2">
        <v>6</v>
      </c>
      <c r="AL21" s="2">
        <v>146</v>
      </c>
      <c r="AM21" s="2">
        <v>0</v>
      </c>
      <c r="AN21" s="2">
        <v>0</v>
      </c>
      <c r="AO21" s="2" t="s">
        <v>22</v>
      </c>
      <c r="AP21" s="2">
        <v>47</v>
      </c>
      <c r="AQ21" s="8">
        <v>3445</v>
      </c>
      <c r="AR21" s="8">
        <v>2470</v>
      </c>
      <c r="AS21" s="8">
        <v>975</v>
      </c>
      <c r="AT21" s="2">
        <f t="shared" si="7"/>
        <v>0</v>
      </c>
      <c r="AU21" s="8">
        <v>30562</v>
      </c>
      <c r="AV21" s="8">
        <v>21411</v>
      </c>
      <c r="AW21" s="8">
        <v>9151</v>
      </c>
      <c r="AX21" s="8">
        <v>21613</v>
      </c>
      <c r="AY21" s="8">
        <v>14489</v>
      </c>
      <c r="AZ21" s="8">
        <v>7124</v>
      </c>
      <c r="BA21" s="8">
        <v>8949</v>
      </c>
      <c r="BB21" s="8">
        <v>6922</v>
      </c>
      <c r="BC21" s="8">
        <v>2027</v>
      </c>
      <c r="BD21" s="8">
        <v>15862</v>
      </c>
      <c r="BE21" s="8">
        <v>6573</v>
      </c>
      <c r="BF21" s="8">
        <v>4263</v>
      </c>
      <c r="BG21" s="8">
        <v>10836</v>
      </c>
      <c r="BH21" s="8">
        <v>5789</v>
      </c>
      <c r="BI21" s="8">
        <v>2989</v>
      </c>
      <c r="BJ21" s="8">
        <v>8778</v>
      </c>
      <c r="BK21" s="8">
        <f t="shared" si="0"/>
        <v>66038</v>
      </c>
      <c r="BL21" s="8">
        <v>47025</v>
      </c>
      <c r="BM21" s="8">
        <v>8781</v>
      </c>
      <c r="BN21" s="8">
        <v>1320</v>
      </c>
      <c r="BO21" s="8"/>
      <c r="BP21" s="8"/>
      <c r="BQ21" s="8">
        <v>2210</v>
      </c>
      <c r="BR21" s="8"/>
      <c r="BS21" s="8"/>
      <c r="BT21" s="8"/>
      <c r="BU21" s="8"/>
      <c r="BV21" s="8">
        <v>1238</v>
      </c>
      <c r="BW21" s="8">
        <v>360</v>
      </c>
      <c r="BX21" s="8">
        <v>5128</v>
      </c>
      <c r="BY21" s="2">
        <f t="shared" si="1"/>
        <v>52153</v>
      </c>
      <c r="BZ21" s="8">
        <v>944</v>
      </c>
      <c r="CA21" s="8">
        <v>854</v>
      </c>
      <c r="CB21" s="8">
        <v>90</v>
      </c>
      <c r="CC21" s="2">
        <v>0</v>
      </c>
      <c r="CD21" s="8">
        <v>2215</v>
      </c>
      <c r="CE21" s="8">
        <v>1754</v>
      </c>
      <c r="CF21" s="8">
        <v>1051</v>
      </c>
      <c r="CG21" s="8">
        <v>703</v>
      </c>
      <c r="CH21" s="8">
        <v>461</v>
      </c>
      <c r="CI21" s="8">
        <v>349</v>
      </c>
      <c r="CJ21" s="8">
        <v>112</v>
      </c>
      <c r="CK21" s="10"/>
      <c r="CL21" s="8">
        <v>285</v>
      </c>
      <c r="CM21" s="18">
        <v>68</v>
      </c>
      <c r="CN21" s="18">
        <v>6</v>
      </c>
      <c r="CO21" s="18">
        <v>4</v>
      </c>
      <c r="CP21" s="8">
        <v>201</v>
      </c>
      <c r="CQ21" s="8">
        <v>188</v>
      </c>
      <c r="CR21" s="8">
        <v>13</v>
      </c>
      <c r="CS21" s="8">
        <v>111</v>
      </c>
      <c r="CT21" s="8"/>
      <c r="CU21" s="8">
        <v>111</v>
      </c>
      <c r="CV21" s="2"/>
      <c r="CW21" s="19">
        <v>357304.43</v>
      </c>
      <c r="CX21" s="8">
        <v>29672.62</v>
      </c>
      <c r="CY21" s="8"/>
      <c r="CZ21" s="19">
        <v>3498.83</v>
      </c>
      <c r="DA21" s="8"/>
      <c r="DB21" s="8">
        <v>9894.4</v>
      </c>
      <c r="DC21" s="8">
        <v>20976.7</v>
      </c>
      <c r="DD21" s="8">
        <v>14325</v>
      </c>
      <c r="DE21" s="8">
        <v>114932.94</v>
      </c>
      <c r="DF21" s="8"/>
      <c r="DG21" s="2">
        <f t="shared" si="33"/>
        <v>550604.92</v>
      </c>
      <c r="DH21" s="8"/>
      <c r="DI21" s="8"/>
      <c r="DJ21" s="8">
        <v>78000</v>
      </c>
      <c r="DK21" s="8"/>
      <c r="DL21" s="8">
        <v>1782.13</v>
      </c>
      <c r="DM21" s="8"/>
      <c r="DN21" s="8">
        <v>2517.32</v>
      </c>
      <c r="DO21" s="36">
        <f t="shared" si="26"/>
        <v>82299.45000000001</v>
      </c>
    </row>
    <row r="22" spans="1:119" ht="30">
      <c r="A22" s="28" t="s">
        <v>142</v>
      </c>
      <c r="B22" s="8">
        <v>47013</v>
      </c>
      <c r="C22" s="2" t="s">
        <v>143</v>
      </c>
      <c r="D22" s="2">
        <v>20037</v>
      </c>
      <c r="E22" s="2" t="s">
        <v>142</v>
      </c>
      <c r="F22" s="2" t="s">
        <v>144</v>
      </c>
      <c r="G22" s="2" t="s">
        <v>145</v>
      </c>
      <c r="H22" s="2" t="s">
        <v>146</v>
      </c>
      <c r="I22" s="2" t="s">
        <v>147</v>
      </c>
      <c r="J22" s="2">
        <v>0</v>
      </c>
      <c r="K22" s="2" t="s">
        <v>148</v>
      </c>
      <c r="L22" s="2">
        <v>976</v>
      </c>
      <c r="M22" s="2">
        <v>1100</v>
      </c>
      <c r="N22" s="8">
        <v>195</v>
      </c>
      <c r="O22" s="2">
        <v>60</v>
      </c>
      <c r="P22" s="2">
        <v>6</v>
      </c>
      <c r="Q22" s="2">
        <v>8</v>
      </c>
      <c r="R22" s="2" t="s">
        <v>149</v>
      </c>
      <c r="S22" s="2" t="s">
        <v>20</v>
      </c>
      <c r="T22" s="2" t="s">
        <v>22</v>
      </c>
      <c r="U22" s="2" t="s">
        <v>21</v>
      </c>
      <c r="V22" s="2">
        <v>18</v>
      </c>
      <c r="W22" s="2">
        <v>0</v>
      </c>
      <c r="X22" s="13">
        <v>1</v>
      </c>
      <c r="Y22" s="13">
        <v>1</v>
      </c>
      <c r="Z22" s="13">
        <v>0</v>
      </c>
      <c r="AA22" s="13">
        <v>7</v>
      </c>
      <c r="AB22" s="2">
        <v>2</v>
      </c>
      <c r="AC22" s="2">
        <v>1</v>
      </c>
      <c r="AD22" s="2">
        <v>2</v>
      </c>
      <c r="AE22" s="2">
        <v>0</v>
      </c>
      <c r="AF22" s="2">
        <v>1</v>
      </c>
      <c r="AG22" s="2">
        <f t="shared" si="34"/>
        <v>9</v>
      </c>
      <c r="AH22" s="2">
        <f t="shared" si="34"/>
        <v>6</v>
      </c>
      <c r="AI22" s="4">
        <v>114</v>
      </c>
      <c r="AJ22" s="2">
        <f t="shared" si="22"/>
        <v>15</v>
      </c>
      <c r="AK22" s="2">
        <v>0</v>
      </c>
      <c r="AL22" s="2">
        <v>0</v>
      </c>
      <c r="AM22" s="2">
        <v>2</v>
      </c>
      <c r="AN22" s="2">
        <v>0</v>
      </c>
      <c r="AO22" s="2" t="s">
        <v>22</v>
      </c>
      <c r="AP22" s="2">
        <v>50</v>
      </c>
      <c r="AQ22" s="8">
        <v>4306</v>
      </c>
      <c r="AR22" s="8">
        <v>3329</v>
      </c>
      <c r="AS22" s="8">
        <v>977</v>
      </c>
      <c r="AT22" s="2">
        <f t="shared" si="7"/>
        <v>0</v>
      </c>
      <c r="AU22" s="8">
        <v>37343</v>
      </c>
      <c r="AV22" s="8">
        <v>28115</v>
      </c>
      <c r="AW22" s="8">
        <v>9228</v>
      </c>
      <c r="AX22" s="8">
        <v>23763</v>
      </c>
      <c r="AY22" s="8">
        <v>17061</v>
      </c>
      <c r="AZ22" s="8">
        <v>6702</v>
      </c>
      <c r="BA22" s="8">
        <v>13580</v>
      </c>
      <c r="BB22" s="8">
        <v>11054</v>
      </c>
      <c r="BC22" s="8">
        <v>2526</v>
      </c>
      <c r="BD22" s="8">
        <v>27865</v>
      </c>
      <c r="BE22" s="8">
        <v>8895</v>
      </c>
      <c r="BF22" s="8">
        <v>8313</v>
      </c>
      <c r="BG22" s="8">
        <v>17208</v>
      </c>
      <c r="BH22" s="8">
        <v>9265</v>
      </c>
      <c r="BI22" s="8">
        <v>7589</v>
      </c>
      <c r="BJ22" s="8">
        <v>16854</v>
      </c>
      <c r="BK22" s="8">
        <f t="shared" si="0"/>
        <v>99270</v>
      </c>
      <c r="BL22" s="8">
        <v>35233</v>
      </c>
      <c r="BM22" s="8">
        <v>6522</v>
      </c>
      <c r="BN22" s="8">
        <v>3189</v>
      </c>
      <c r="BO22" s="8"/>
      <c r="BP22" s="8"/>
      <c r="BQ22" s="8">
        <v>1712</v>
      </c>
      <c r="BR22" s="8"/>
      <c r="BS22" s="8"/>
      <c r="BT22" s="8"/>
      <c r="BU22" s="8"/>
      <c r="BV22" s="8">
        <v>1674</v>
      </c>
      <c r="BW22" s="8">
        <v>275</v>
      </c>
      <c r="BX22" s="8">
        <v>6850</v>
      </c>
      <c r="BY22" s="2">
        <f t="shared" si="1"/>
        <v>42083</v>
      </c>
      <c r="BZ22" s="8">
        <v>1359</v>
      </c>
      <c r="CA22" s="8">
        <v>1194</v>
      </c>
      <c r="CB22" s="8">
        <v>165</v>
      </c>
      <c r="CC22" s="2"/>
      <c r="CD22" s="8">
        <v>2438</v>
      </c>
      <c r="CE22" s="8">
        <v>2019</v>
      </c>
      <c r="CF22" s="8">
        <v>1096</v>
      </c>
      <c r="CG22" s="8">
        <v>923</v>
      </c>
      <c r="CH22" s="8">
        <v>419</v>
      </c>
      <c r="CI22" s="8">
        <v>291</v>
      </c>
      <c r="CJ22" s="8">
        <v>128</v>
      </c>
      <c r="CK22" s="10"/>
      <c r="CL22" s="8">
        <v>94</v>
      </c>
      <c r="CM22" s="10">
        <v>86</v>
      </c>
      <c r="CN22" s="10">
        <v>13</v>
      </c>
      <c r="CO22" s="10">
        <v>7</v>
      </c>
      <c r="CP22" s="8">
        <v>507</v>
      </c>
      <c r="CQ22" s="8">
        <v>353</v>
      </c>
      <c r="CR22" s="8">
        <v>154</v>
      </c>
      <c r="CS22" s="8">
        <v>16</v>
      </c>
      <c r="CT22" s="8">
        <v>11</v>
      </c>
      <c r="CU22" s="8">
        <v>5</v>
      </c>
      <c r="CV22" s="2"/>
      <c r="CW22" s="8">
        <v>389200</v>
      </c>
      <c r="CX22" s="8">
        <v>29913.14</v>
      </c>
      <c r="CY22" s="8">
        <v>6000</v>
      </c>
      <c r="CZ22" s="8">
        <v>9000</v>
      </c>
      <c r="DA22" s="8"/>
      <c r="DB22" s="8">
        <v>29000</v>
      </c>
      <c r="DC22" s="8">
        <v>41509.1</v>
      </c>
      <c r="DD22" s="8"/>
      <c r="DE22" s="8">
        <v>46373</v>
      </c>
      <c r="DF22" s="8">
        <v>2600</v>
      </c>
      <c r="DG22" s="2">
        <f t="shared" si="33"/>
        <v>553595.24</v>
      </c>
      <c r="DH22" s="8"/>
      <c r="DI22" s="8"/>
      <c r="DJ22" s="8"/>
      <c r="DK22" s="8"/>
      <c r="DL22" s="8"/>
      <c r="DM22" s="8"/>
      <c r="DN22" s="8"/>
      <c r="DO22" s="36">
        <f t="shared" si="26"/>
        <v>0</v>
      </c>
    </row>
    <row r="23" spans="1:119" ht="28.5">
      <c r="A23" s="28" t="s">
        <v>150</v>
      </c>
      <c r="B23" s="8">
        <v>25203</v>
      </c>
      <c r="C23" s="2" t="s">
        <v>151</v>
      </c>
      <c r="D23" s="2">
        <v>20015</v>
      </c>
      <c r="E23" s="2" t="s">
        <v>150</v>
      </c>
      <c r="F23" s="2" t="s">
        <v>152</v>
      </c>
      <c r="G23" s="2" t="s">
        <v>153</v>
      </c>
      <c r="H23" s="2" t="s">
        <v>154</v>
      </c>
      <c r="I23" s="2" t="s">
        <v>155</v>
      </c>
      <c r="J23" s="2">
        <v>1962</v>
      </c>
      <c r="K23" s="2" t="s">
        <v>18</v>
      </c>
      <c r="L23" s="2">
        <v>652</v>
      </c>
      <c r="M23" s="2">
        <v>1116</v>
      </c>
      <c r="N23" s="2">
        <v>49.6</v>
      </c>
      <c r="O23" s="2">
        <v>95</v>
      </c>
      <c r="P23" s="2">
        <v>4</v>
      </c>
      <c r="Q23" s="2">
        <v>9</v>
      </c>
      <c r="R23" s="2" t="s">
        <v>156</v>
      </c>
      <c r="S23" s="2" t="s">
        <v>20</v>
      </c>
      <c r="T23" s="2" t="s">
        <v>22</v>
      </c>
      <c r="U23" s="2" t="s">
        <v>21</v>
      </c>
      <c r="V23" s="2">
        <v>4</v>
      </c>
      <c r="W23" s="2">
        <v>0</v>
      </c>
      <c r="X23" s="2">
        <v>1</v>
      </c>
      <c r="Y23" s="2">
        <v>1</v>
      </c>
      <c r="Z23" s="2">
        <v>0</v>
      </c>
      <c r="AA23" s="2">
        <v>2</v>
      </c>
      <c r="AB23" s="2">
        <v>0</v>
      </c>
      <c r="AC23" s="2">
        <v>0</v>
      </c>
      <c r="AD23" s="4">
        <v>1</v>
      </c>
      <c r="AE23" s="2">
        <v>0</v>
      </c>
      <c r="AF23" s="2">
        <v>0</v>
      </c>
      <c r="AG23" s="2">
        <f>W23+Y23+AA23+AC23+AE23</f>
        <v>3</v>
      </c>
      <c r="AH23" s="2">
        <f t="shared" si="34"/>
        <v>2</v>
      </c>
      <c r="AI23" s="2">
        <v>22</v>
      </c>
      <c r="AJ23" s="2">
        <f t="shared" si="22"/>
        <v>5</v>
      </c>
      <c r="AK23" s="2">
        <v>0</v>
      </c>
      <c r="AL23" s="2">
        <v>0</v>
      </c>
      <c r="AM23" s="2">
        <v>0</v>
      </c>
      <c r="AN23" s="2">
        <v>0</v>
      </c>
      <c r="AO23" s="2" t="s">
        <v>21</v>
      </c>
      <c r="AP23" s="2">
        <v>30.5</v>
      </c>
      <c r="AQ23" s="8">
        <v>2182</v>
      </c>
      <c r="AR23" s="8">
        <v>1460</v>
      </c>
      <c r="AS23" s="8">
        <v>722</v>
      </c>
      <c r="AT23" s="2">
        <f t="shared" si="7"/>
        <v>0</v>
      </c>
      <c r="AU23" s="8">
        <v>18571</v>
      </c>
      <c r="AV23" s="8">
        <v>12594</v>
      </c>
      <c r="AW23" s="8">
        <v>5977</v>
      </c>
      <c r="AX23" s="8">
        <v>14553</v>
      </c>
      <c r="AY23" s="8">
        <v>9697</v>
      </c>
      <c r="AZ23" s="8">
        <v>4856</v>
      </c>
      <c r="BA23" s="8">
        <v>4018</v>
      </c>
      <c r="BB23" s="8">
        <v>2897</v>
      </c>
      <c r="BC23" s="8">
        <v>1121</v>
      </c>
      <c r="BD23" s="8">
        <v>2322</v>
      </c>
      <c r="BE23" s="8">
        <v>2742</v>
      </c>
      <c r="BF23" s="8">
        <v>1038</v>
      </c>
      <c r="BG23" s="8">
        <v>3780</v>
      </c>
      <c r="BH23" s="8">
        <v>6034</v>
      </c>
      <c r="BI23" s="8">
        <v>4290</v>
      </c>
      <c r="BJ23" s="8">
        <v>10324</v>
      </c>
      <c r="BK23" s="8">
        <f t="shared" si="0"/>
        <v>34997</v>
      </c>
      <c r="BL23" s="8">
        <v>44832</v>
      </c>
      <c r="BM23" s="8">
        <v>5284</v>
      </c>
      <c r="BN23" s="8">
        <v>335</v>
      </c>
      <c r="BO23" s="8">
        <v>277</v>
      </c>
      <c r="BP23" s="8"/>
      <c r="BQ23" s="8">
        <v>655</v>
      </c>
      <c r="BR23" s="8">
        <v>761</v>
      </c>
      <c r="BS23" s="8"/>
      <c r="BT23" s="8"/>
      <c r="BU23" s="8"/>
      <c r="BV23" s="8">
        <v>86</v>
      </c>
      <c r="BW23" s="8">
        <v>257</v>
      </c>
      <c r="BX23" s="8">
        <f>SUM(BN23:BW23)</f>
        <v>2371</v>
      </c>
      <c r="BY23" s="2">
        <f t="shared" si="1"/>
        <v>47203</v>
      </c>
      <c r="BZ23" s="8">
        <v>428</v>
      </c>
      <c r="CA23" s="8">
        <v>413</v>
      </c>
      <c r="CB23" s="8">
        <v>15</v>
      </c>
      <c r="CC23" s="2"/>
      <c r="CD23" s="8">
        <v>1130</v>
      </c>
      <c r="CE23" s="8">
        <v>932</v>
      </c>
      <c r="CF23" s="8">
        <v>592</v>
      </c>
      <c r="CG23" s="8">
        <v>340</v>
      </c>
      <c r="CH23" s="8">
        <v>198</v>
      </c>
      <c r="CI23" s="8">
        <v>149</v>
      </c>
      <c r="CJ23" s="8">
        <v>49</v>
      </c>
      <c r="CK23" s="10"/>
      <c r="CL23" s="8">
        <v>103</v>
      </c>
      <c r="CM23" s="10">
        <v>42</v>
      </c>
      <c r="CN23" s="10">
        <v>0</v>
      </c>
      <c r="CO23" s="10"/>
      <c r="CP23" s="8">
        <v>43</v>
      </c>
      <c r="CQ23" s="8">
        <v>43</v>
      </c>
      <c r="CR23" s="8"/>
      <c r="CS23" s="8">
        <v>22</v>
      </c>
      <c r="CT23" s="8">
        <v>22</v>
      </c>
      <c r="CU23" s="8"/>
      <c r="CV23" s="2"/>
      <c r="CW23" s="8">
        <v>139564.82</v>
      </c>
      <c r="CX23" s="8">
        <v>21308.41</v>
      </c>
      <c r="CY23" s="8"/>
      <c r="CZ23" s="8">
        <v>2188.88</v>
      </c>
      <c r="DA23" s="8"/>
      <c r="DB23" s="8"/>
      <c r="DC23" s="8">
        <v>24792.1</v>
      </c>
      <c r="DD23" s="8">
        <v>5184.55</v>
      </c>
      <c r="DE23" s="8">
        <v>54118.19</v>
      </c>
      <c r="DF23" s="8"/>
      <c r="DG23" s="2">
        <f t="shared" si="33"/>
        <v>247156.95</v>
      </c>
      <c r="DH23" s="8"/>
      <c r="DI23" s="8"/>
      <c r="DJ23" s="8"/>
      <c r="DK23" s="8"/>
      <c r="DL23" s="8">
        <v>723.6</v>
      </c>
      <c r="DM23" s="8"/>
      <c r="DN23" s="8"/>
      <c r="DO23" s="36">
        <f t="shared" si="26"/>
        <v>723.6</v>
      </c>
    </row>
    <row r="24" spans="1:119" ht="28.5">
      <c r="A24" s="28" t="s">
        <v>157</v>
      </c>
      <c r="B24" s="8">
        <v>10260</v>
      </c>
      <c r="C24" s="2" t="s">
        <v>158</v>
      </c>
      <c r="D24" s="2">
        <v>20016</v>
      </c>
      <c r="E24" s="2" t="s">
        <v>157</v>
      </c>
      <c r="F24" s="2" t="s">
        <v>159</v>
      </c>
      <c r="G24" s="2" t="s">
        <v>160</v>
      </c>
      <c r="H24" s="2" t="s">
        <v>161</v>
      </c>
      <c r="I24" s="2" t="s">
        <v>162</v>
      </c>
      <c r="J24" s="2">
        <v>1959</v>
      </c>
      <c r="K24" s="2" t="s">
        <v>148</v>
      </c>
      <c r="L24" s="2">
        <v>270</v>
      </c>
      <c r="M24" s="2">
        <v>300</v>
      </c>
      <c r="N24" s="2"/>
      <c r="O24" s="2">
        <v>80</v>
      </c>
      <c r="P24" s="2">
        <v>4</v>
      </c>
      <c r="Q24" s="2">
        <v>8</v>
      </c>
      <c r="R24" s="2" t="s">
        <v>163</v>
      </c>
      <c r="S24" s="2" t="s">
        <v>20</v>
      </c>
      <c r="T24" s="2" t="s">
        <v>21</v>
      </c>
      <c r="U24" s="2" t="s">
        <v>22</v>
      </c>
      <c r="V24" s="2">
        <v>0</v>
      </c>
      <c r="W24" s="2">
        <v>0</v>
      </c>
      <c r="X24" s="2">
        <v>0</v>
      </c>
      <c r="Y24" s="2">
        <v>1</v>
      </c>
      <c r="Z24" s="2">
        <v>1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1</v>
      </c>
      <c r="AI24" s="2">
        <v>18</v>
      </c>
      <c r="AJ24" s="2">
        <v>2</v>
      </c>
      <c r="AK24" s="2">
        <v>3</v>
      </c>
      <c r="AL24" s="2">
        <v>65</v>
      </c>
      <c r="AM24" s="2">
        <v>0</v>
      </c>
      <c r="AN24" s="2">
        <v>0</v>
      </c>
      <c r="AO24" s="2" t="s">
        <v>21</v>
      </c>
      <c r="AP24" s="2">
        <v>50</v>
      </c>
      <c r="AQ24" s="2">
        <f>AQ56+AQ57</f>
        <v>1076</v>
      </c>
      <c r="AR24" s="2">
        <f>AR56+AR57</f>
        <v>866</v>
      </c>
      <c r="AS24" s="2">
        <f>AS56+AS57</f>
        <v>210</v>
      </c>
      <c r="AT24" s="2">
        <f t="shared" si="7"/>
        <v>0</v>
      </c>
      <c r="AU24" s="2">
        <f aca="true" t="shared" si="35" ref="AU24:BJ24">AU56+AU57</f>
        <v>6591</v>
      </c>
      <c r="AV24" s="2">
        <f t="shared" si="35"/>
        <v>5570</v>
      </c>
      <c r="AW24" s="2">
        <f t="shared" si="35"/>
        <v>1021</v>
      </c>
      <c r="AX24" s="2">
        <f t="shared" si="35"/>
        <v>4675</v>
      </c>
      <c r="AY24" s="2">
        <f t="shared" si="35"/>
        <v>3857</v>
      </c>
      <c r="AZ24" s="2">
        <f t="shared" si="35"/>
        <v>818</v>
      </c>
      <c r="BA24" s="2">
        <f t="shared" si="35"/>
        <v>1916</v>
      </c>
      <c r="BB24" s="2">
        <f t="shared" si="35"/>
        <v>1713</v>
      </c>
      <c r="BC24" s="2">
        <f t="shared" si="35"/>
        <v>203</v>
      </c>
      <c r="BD24" s="2">
        <f t="shared" si="35"/>
        <v>5837</v>
      </c>
      <c r="BE24" s="2">
        <f t="shared" si="35"/>
        <v>2754</v>
      </c>
      <c r="BF24" s="2">
        <f t="shared" si="35"/>
        <v>2271</v>
      </c>
      <c r="BG24" s="2">
        <f t="shared" si="35"/>
        <v>5025</v>
      </c>
      <c r="BH24" s="2">
        <f t="shared" si="35"/>
        <v>2480</v>
      </c>
      <c r="BI24" s="2">
        <f t="shared" si="35"/>
        <v>2108</v>
      </c>
      <c r="BJ24" s="2">
        <f t="shared" si="35"/>
        <v>4588</v>
      </c>
      <c r="BK24" s="8">
        <f t="shared" si="0"/>
        <v>22041</v>
      </c>
      <c r="BL24" s="2">
        <f aca="true" t="shared" si="36" ref="BL24:BW24">BL56+BL57</f>
        <v>14939</v>
      </c>
      <c r="BM24" s="2">
        <f t="shared" si="36"/>
        <v>2747</v>
      </c>
      <c r="BN24" s="2">
        <f t="shared" si="36"/>
        <v>568</v>
      </c>
      <c r="BO24" s="2">
        <f t="shared" si="36"/>
        <v>0</v>
      </c>
      <c r="BP24" s="2">
        <f t="shared" si="36"/>
        <v>0</v>
      </c>
      <c r="BQ24" s="2">
        <f t="shared" si="36"/>
        <v>318</v>
      </c>
      <c r="BR24" s="2">
        <f t="shared" si="36"/>
        <v>0</v>
      </c>
      <c r="BS24" s="2">
        <f t="shared" si="36"/>
        <v>0</v>
      </c>
      <c r="BT24" s="2">
        <f t="shared" si="36"/>
        <v>0</v>
      </c>
      <c r="BU24" s="2">
        <f t="shared" si="36"/>
        <v>0</v>
      </c>
      <c r="BV24" s="2">
        <f t="shared" si="36"/>
        <v>783</v>
      </c>
      <c r="BW24" s="2">
        <f t="shared" si="36"/>
        <v>48</v>
      </c>
      <c r="BX24" s="10">
        <f>SUM(BN24:BW24)</f>
        <v>1717</v>
      </c>
      <c r="BY24" s="2">
        <f t="shared" si="1"/>
        <v>16656</v>
      </c>
      <c r="BZ24" s="2">
        <f aca="true" t="shared" si="37" ref="BZ24:CU24">BZ56+BZ57</f>
        <v>22</v>
      </c>
      <c r="CA24" s="2">
        <f t="shared" si="37"/>
        <v>17</v>
      </c>
      <c r="CB24" s="2">
        <f t="shared" si="37"/>
        <v>5</v>
      </c>
      <c r="CC24" s="2">
        <f t="shared" si="37"/>
        <v>0</v>
      </c>
      <c r="CD24" s="2">
        <f t="shared" si="37"/>
        <v>1626</v>
      </c>
      <c r="CE24" s="2">
        <f t="shared" si="37"/>
        <v>1436</v>
      </c>
      <c r="CF24" s="2">
        <f t="shared" si="37"/>
        <v>792</v>
      </c>
      <c r="CG24" s="2">
        <f t="shared" si="37"/>
        <v>644</v>
      </c>
      <c r="CH24" s="2">
        <f t="shared" si="37"/>
        <v>190</v>
      </c>
      <c r="CI24" s="2">
        <f t="shared" si="37"/>
        <v>135</v>
      </c>
      <c r="CJ24" s="2">
        <f t="shared" si="37"/>
        <v>55</v>
      </c>
      <c r="CK24" s="2">
        <f t="shared" si="37"/>
        <v>0</v>
      </c>
      <c r="CL24" s="2">
        <f t="shared" si="37"/>
        <v>42</v>
      </c>
      <c r="CM24" s="2">
        <f t="shared" si="37"/>
        <v>20</v>
      </c>
      <c r="CN24" s="2">
        <f t="shared" si="37"/>
        <v>3</v>
      </c>
      <c r="CO24" s="2">
        <f t="shared" si="37"/>
        <v>0</v>
      </c>
      <c r="CP24" s="2">
        <f t="shared" si="37"/>
        <v>85</v>
      </c>
      <c r="CQ24" s="2">
        <f t="shared" si="37"/>
        <v>65</v>
      </c>
      <c r="CR24" s="2">
        <f t="shared" si="37"/>
        <v>20</v>
      </c>
      <c r="CS24" s="2">
        <f t="shared" si="37"/>
        <v>12</v>
      </c>
      <c r="CT24" s="2">
        <f t="shared" si="37"/>
        <v>3</v>
      </c>
      <c r="CU24" s="2">
        <f t="shared" si="37"/>
        <v>9</v>
      </c>
      <c r="CV24" s="2"/>
      <c r="CW24" s="8">
        <f aca="true" t="shared" si="38" ref="CW24:DC24">CW56+CW57</f>
        <v>105000</v>
      </c>
      <c r="CX24" s="8">
        <f t="shared" si="38"/>
        <v>14537.6</v>
      </c>
      <c r="CY24" s="8">
        <f t="shared" si="38"/>
        <v>5000</v>
      </c>
      <c r="CZ24" s="8">
        <f t="shared" si="38"/>
        <v>0</v>
      </c>
      <c r="DA24" s="8">
        <f t="shared" si="38"/>
        <v>0</v>
      </c>
      <c r="DB24" s="8">
        <f t="shared" si="38"/>
        <v>6000</v>
      </c>
      <c r="DC24" s="8">
        <f t="shared" si="38"/>
        <v>16132</v>
      </c>
      <c r="DD24" s="8">
        <f>DD56+DD57</f>
        <v>0</v>
      </c>
      <c r="DE24" s="8">
        <f>DE56+DE57</f>
        <v>0</v>
      </c>
      <c r="DF24" s="8">
        <f>DF56+DF57</f>
        <v>0</v>
      </c>
      <c r="DG24" s="2">
        <f t="shared" si="33"/>
        <v>146669.6</v>
      </c>
      <c r="DH24" s="8">
        <f aca="true" t="shared" si="39" ref="DH24:DN24">DH56+DH57</f>
        <v>0</v>
      </c>
      <c r="DI24" s="8">
        <f t="shared" si="39"/>
        <v>0</v>
      </c>
      <c r="DJ24" s="8">
        <f t="shared" si="39"/>
        <v>0</v>
      </c>
      <c r="DK24" s="8">
        <f t="shared" si="39"/>
        <v>0</v>
      </c>
      <c r="DL24" s="8">
        <f t="shared" si="39"/>
        <v>0</v>
      </c>
      <c r="DM24" s="8">
        <f t="shared" si="39"/>
        <v>0</v>
      </c>
      <c r="DN24" s="8">
        <f t="shared" si="39"/>
        <v>0</v>
      </c>
      <c r="DO24" s="36">
        <f t="shared" si="26"/>
        <v>0</v>
      </c>
    </row>
    <row r="25" spans="1:119" ht="30">
      <c r="A25" s="28" t="s">
        <v>164</v>
      </c>
      <c r="B25" s="8">
        <v>8196</v>
      </c>
      <c r="C25" s="2" t="s">
        <v>165</v>
      </c>
      <c r="D25" s="2">
        <v>20010</v>
      </c>
      <c r="E25" s="2" t="s">
        <v>164</v>
      </c>
      <c r="F25" s="2" t="s">
        <v>166</v>
      </c>
      <c r="G25" s="2" t="s">
        <v>167</v>
      </c>
      <c r="H25" s="2" t="s">
        <v>168</v>
      </c>
      <c r="I25" s="2" t="s">
        <v>169</v>
      </c>
      <c r="J25" s="2">
        <v>1971</v>
      </c>
      <c r="K25" s="2" t="s">
        <v>44</v>
      </c>
      <c r="L25" s="2">
        <v>150</v>
      </c>
      <c r="M25" s="2">
        <v>150</v>
      </c>
      <c r="N25" s="2"/>
      <c r="O25" s="2">
        <v>24</v>
      </c>
      <c r="P25" s="2">
        <v>1</v>
      </c>
      <c r="Q25" s="2">
        <v>2</v>
      </c>
      <c r="R25" s="2" t="s">
        <v>170</v>
      </c>
      <c r="S25" s="2" t="s">
        <v>30</v>
      </c>
      <c r="T25" s="2" t="s">
        <v>22</v>
      </c>
      <c r="U25" s="2" t="s">
        <v>21</v>
      </c>
      <c r="V25" s="2">
        <v>14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1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</v>
      </c>
      <c r="AI25" s="2">
        <v>14</v>
      </c>
      <c r="AJ25" s="2">
        <v>2</v>
      </c>
      <c r="AK25" s="2">
        <v>1</v>
      </c>
      <c r="AL25" s="2">
        <v>10</v>
      </c>
      <c r="AM25" s="2">
        <v>0</v>
      </c>
      <c r="AN25" s="2">
        <v>0</v>
      </c>
      <c r="AO25" s="2" t="s">
        <v>22</v>
      </c>
      <c r="AP25" s="2">
        <v>20</v>
      </c>
      <c r="AQ25" s="8">
        <v>428</v>
      </c>
      <c r="AR25" s="8">
        <v>299</v>
      </c>
      <c r="AS25" s="8">
        <v>129</v>
      </c>
      <c r="AT25" s="2">
        <f t="shared" si="7"/>
        <v>0</v>
      </c>
      <c r="AU25" s="8">
        <v>2574</v>
      </c>
      <c r="AV25" s="8">
        <v>1773</v>
      </c>
      <c r="AW25" s="8">
        <v>801</v>
      </c>
      <c r="AX25" s="8">
        <v>1962</v>
      </c>
      <c r="AY25" s="8">
        <v>1302</v>
      </c>
      <c r="AZ25" s="8">
        <v>660</v>
      </c>
      <c r="BA25" s="8">
        <v>612</v>
      </c>
      <c r="BB25" s="8">
        <v>471</v>
      </c>
      <c r="BC25" s="8">
        <v>141</v>
      </c>
      <c r="BD25" s="8">
        <v>912</v>
      </c>
      <c r="BE25" s="8">
        <v>843</v>
      </c>
      <c r="BF25" s="8">
        <v>800</v>
      </c>
      <c r="BG25" s="8">
        <v>1643</v>
      </c>
      <c r="BH25" s="8">
        <v>605</v>
      </c>
      <c r="BI25" s="8">
        <v>480</v>
      </c>
      <c r="BJ25" s="8">
        <v>1085</v>
      </c>
      <c r="BK25" s="8">
        <f t="shared" si="0"/>
        <v>6214</v>
      </c>
      <c r="BL25" s="8">
        <v>13225</v>
      </c>
      <c r="BM25" s="8">
        <v>3032</v>
      </c>
      <c r="BN25" s="8">
        <v>47</v>
      </c>
      <c r="BO25" s="8"/>
      <c r="BP25" s="8"/>
      <c r="BQ25" s="8">
        <v>352</v>
      </c>
      <c r="BR25" s="8"/>
      <c r="BS25" s="8"/>
      <c r="BT25" s="8"/>
      <c r="BU25" s="8"/>
      <c r="BV25" s="8">
        <v>329</v>
      </c>
      <c r="BW25" s="8">
        <v>29</v>
      </c>
      <c r="BX25" s="8">
        <v>757</v>
      </c>
      <c r="BY25" s="2">
        <f t="shared" si="1"/>
        <v>13982</v>
      </c>
      <c r="BZ25" s="8">
        <v>37</v>
      </c>
      <c r="CA25" s="8">
        <v>32</v>
      </c>
      <c r="CB25" s="8">
        <v>5</v>
      </c>
      <c r="CC25" s="2"/>
      <c r="CD25" s="8">
        <v>419</v>
      </c>
      <c r="CE25" s="8">
        <v>398</v>
      </c>
      <c r="CF25" s="8">
        <v>240</v>
      </c>
      <c r="CG25" s="8">
        <v>158</v>
      </c>
      <c r="CH25" s="8">
        <v>21</v>
      </c>
      <c r="CI25" s="8">
        <v>18</v>
      </c>
      <c r="CJ25" s="8">
        <v>3</v>
      </c>
      <c r="CK25" s="10"/>
      <c r="CL25" s="8">
        <v>145</v>
      </c>
      <c r="CM25" s="10">
        <v>10</v>
      </c>
      <c r="CN25" s="10"/>
      <c r="CO25" s="10"/>
      <c r="CP25" s="8">
        <v>258</v>
      </c>
      <c r="CQ25" s="8">
        <v>225</v>
      </c>
      <c r="CR25" s="8">
        <v>33</v>
      </c>
      <c r="CS25" s="8">
        <v>62</v>
      </c>
      <c r="CT25" s="8">
        <v>62</v>
      </c>
      <c r="CU25" s="8"/>
      <c r="CV25" s="2"/>
      <c r="CW25" s="8">
        <f>11950+7000</f>
        <v>18950</v>
      </c>
      <c r="CX25" s="8">
        <v>6820.1</v>
      </c>
      <c r="CY25" s="8"/>
      <c r="CZ25" s="8">
        <v>1000</v>
      </c>
      <c r="DA25" s="8"/>
      <c r="DB25" s="8"/>
      <c r="DC25" s="8">
        <v>11487.2</v>
      </c>
      <c r="DD25" s="8">
        <v>11030</v>
      </c>
      <c r="DE25" s="8">
        <v>8779</v>
      </c>
      <c r="DF25" s="8"/>
      <c r="DG25" s="2">
        <f t="shared" si="33"/>
        <v>58066.3</v>
      </c>
      <c r="DH25" s="8"/>
      <c r="DI25" s="8"/>
      <c r="DJ25" s="8"/>
      <c r="DK25" s="8"/>
      <c r="DL25" s="8"/>
      <c r="DM25" s="8"/>
      <c r="DN25" s="8"/>
      <c r="DO25" s="36">
        <f t="shared" si="26"/>
        <v>0</v>
      </c>
    </row>
    <row r="26" spans="1:119" ht="30">
      <c r="A26" s="28" t="s">
        <v>171</v>
      </c>
      <c r="B26" s="8">
        <v>6168</v>
      </c>
      <c r="C26" s="2" t="s">
        <v>172</v>
      </c>
      <c r="D26" s="2">
        <v>20010</v>
      </c>
      <c r="E26" s="2" t="s">
        <v>171</v>
      </c>
      <c r="F26" s="2" t="s">
        <v>173</v>
      </c>
      <c r="G26" s="2">
        <v>0</v>
      </c>
      <c r="H26" s="2" t="s">
        <v>174</v>
      </c>
      <c r="I26" s="2" t="s">
        <v>175</v>
      </c>
      <c r="J26" s="2">
        <v>1978</v>
      </c>
      <c r="K26" s="2" t="s">
        <v>18</v>
      </c>
      <c r="L26" s="2">
        <v>191</v>
      </c>
      <c r="M26" s="2">
        <v>263</v>
      </c>
      <c r="N26" s="2">
        <v>30</v>
      </c>
      <c r="O26" s="2">
        <v>44</v>
      </c>
      <c r="P26" s="2">
        <v>1</v>
      </c>
      <c r="Q26" s="2">
        <v>2</v>
      </c>
      <c r="R26" s="2" t="s">
        <v>176</v>
      </c>
      <c r="S26" s="2" t="s">
        <v>20</v>
      </c>
      <c r="T26" s="2" t="s">
        <v>22</v>
      </c>
      <c r="U26" s="2" t="s">
        <v>21</v>
      </c>
      <c r="V26" s="2">
        <v>20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</v>
      </c>
      <c r="AC26" s="2">
        <v>0</v>
      </c>
      <c r="AD26" s="2">
        <v>0</v>
      </c>
      <c r="AE26" s="2">
        <v>0</v>
      </c>
      <c r="AF26" s="2">
        <v>0</v>
      </c>
      <c r="AG26" s="2">
        <f>W26+Y26+AA26+AC26+AE26</f>
        <v>0</v>
      </c>
      <c r="AH26" s="2">
        <f>X26+Z26+AB26+AD26+AF26</f>
        <v>1</v>
      </c>
      <c r="AI26" s="2">
        <v>20</v>
      </c>
      <c r="AJ26" s="2">
        <f>AG26+AH26</f>
        <v>1</v>
      </c>
      <c r="AK26" s="2">
        <v>0</v>
      </c>
      <c r="AL26" s="2">
        <v>0</v>
      </c>
      <c r="AM26" s="2">
        <v>0</v>
      </c>
      <c r="AN26" s="2">
        <v>0</v>
      </c>
      <c r="AO26" s="2" t="s">
        <v>22</v>
      </c>
      <c r="AP26" s="2">
        <v>20</v>
      </c>
      <c r="AQ26" s="8">
        <v>513</v>
      </c>
      <c r="AR26" s="8">
        <v>455</v>
      </c>
      <c r="AS26" s="8">
        <v>58</v>
      </c>
      <c r="AT26" s="2">
        <f t="shared" si="7"/>
        <v>0</v>
      </c>
      <c r="AU26" s="8">
        <v>3211</v>
      </c>
      <c r="AV26" s="8">
        <v>2876</v>
      </c>
      <c r="AW26" s="8">
        <v>335</v>
      </c>
      <c r="AX26" s="8">
        <v>2581</v>
      </c>
      <c r="AY26" s="8">
        <v>2299</v>
      </c>
      <c r="AZ26" s="8">
        <v>282</v>
      </c>
      <c r="BA26" s="8">
        <v>630</v>
      </c>
      <c r="BB26" s="8">
        <v>577</v>
      </c>
      <c r="BC26" s="8">
        <v>53</v>
      </c>
      <c r="BD26" s="8">
        <v>996</v>
      </c>
      <c r="BE26" s="8">
        <v>480</v>
      </c>
      <c r="BF26" s="8">
        <v>253</v>
      </c>
      <c r="BG26" s="8">
        <v>733</v>
      </c>
      <c r="BH26" s="8">
        <v>996</v>
      </c>
      <c r="BI26" s="8">
        <v>911</v>
      </c>
      <c r="BJ26" s="8">
        <v>1907</v>
      </c>
      <c r="BK26" s="8">
        <f t="shared" si="0"/>
        <v>6847</v>
      </c>
      <c r="BL26" s="8">
        <v>10041</v>
      </c>
      <c r="BM26" s="8">
        <v>2134</v>
      </c>
      <c r="BN26" s="8">
        <v>42</v>
      </c>
      <c r="BO26" s="8"/>
      <c r="BP26" s="8"/>
      <c r="BQ26" s="8">
        <v>284</v>
      </c>
      <c r="BR26" s="8"/>
      <c r="BS26" s="8"/>
      <c r="BT26" s="8"/>
      <c r="BU26" s="8"/>
      <c r="BV26" s="8">
        <v>182</v>
      </c>
      <c r="BW26" s="8">
        <v>15</v>
      </c>
      <c r="BX26" s="8">
        <v>523</v>
      </c>
      <c r="BY26" s="2">
        <f t="shared" si="1"/>
        <v>10564</v>
      </c>
      <c r="BZ26" s="8">
        <v>507</v>
      </c>
      <c r="CA26" s="8">
        <v>475</v>
      </c>
      <c r="CB26" s="8">
        <v>32</v>
      </c>
      <c r="CC26" s="2"/>
      <c r="CD26" s="8">
        <v>365</v>
      </c>
      <c r="CE26" s="8">
        <v>268</v>
      </c>
      <c r="CF26" s="8">
        <v>179</v>
      </c>
      <c r="CG26" s="8">
        <v>89</v>
      </c>
      <c r="CH26" s="8">
        <v>97</v>
      </c>
      <c r="CI26" s="8">
        <v>55</v>
      </c>
      <c r="CJ26" s="8">
        <v>42</v>
      </c>
      <c r="CK26" s="10"/>
      <c r="CL26" s="8"/>
      <c r="CM26" s="10">
        <v>4</v>
      </c>
      <c r="CN26" s="10">
        <v>1</v>
      </c>
      <c r="CO26" s="10">
        <v>2</v>
      </c>
      <c r="CP26" s="8">
        <v>123</v>
      </c>
      <c r="CQ26" s="8">
        <v>107</v>
      </c>
      <c r="CR26" s="8">
        <v>16</v>
      </c>
      <c r="CS26" s="8">
        <v>1</v>
      </c>
      <c r="CT26" s="8">
        <v>1</v>
      </c>
      <c r="CU26" s="8"/>
      <c r="CV26" s="2"/>
      <c r="CW26" s="8">
        <v>19154.7</v>
      </c>
      <c r="CX26" s="8">
        <v>5132.5470000000005</v>
      </c>
      <c r="CY26" s="8"/>
      <c r="CZ26" s="8">
        <v>615.3</v>
      </c>
      <c r="DA26" s="8">
        <v>1076</v>
      </c>
      <c r="DB26" s="8"/>
      <c r="DC26" s="8">
        <v>10067.6</v>
      </c>
      <c r="DD26" s="8">
        <v>8339.86</v>
      </c>
      <c r="DE26" s="8">
        <v>6463.49</v>
      </c>
      <c r="DF26" s="8"/>
      <c r="DG26" s="2">
        <f t="shared" si="33"/>
        <v>50849.497</v>
      </c>
      <c r="DH26" s="8"/>
      <c r="DI26" s="8"/>
      <c r="DJ26" s="8"/>
      <c r="DK26" s="8"/>
      <c r="DL26" s="8">
        <v>2225.16</v>
      </c>
      <c r="DM26" s="8"/>
      <c r="DN26" s="8"/>
      <c r="DO26" s="36">
        <f t="shared" si="26"/>
        <v>2225.16</v>
      </c>
    </row>
    <row r="27" spans="1:119" ht="28.5">
      <c r="A27" s="28" t="s">
        <v>177</v>
      </c>
      <c r="B27" s="8">
        <v>13538</v>
      </c>
      <c r="C27" s="2" t="s">
        <v>178</v>
      </c>
      <c r="D27" s="2">
        <v>20027</v>
      </c>
      <c r="E27" s="2" t="s">
        <v>177</v>
      </c>
      <c r="F27" s="2" t="s">
        <v>179</v>
      </c>
      <c r="G27" s="2" t="s">
        <v>180</v>
      </c>
      <c r="H27" s="2" t="s">
        <v>181</v>
      </c>
      <c r="I27" s="2">
        <v>331464755</v>
      </c>
      <c r="J27" s="2">
        <v>1962</v>
      </c>
      <c r="K27" s="2" t="s">
        <v>18</v>
      </c>
      <c r="L27" s="2">
        <v>200</v>
      </c>
      <c r="M27" s="2">
        <v>300</v>
      </c>
      <c r="N27" s="2">
        <v>60</v>
      </c>
      <c r="O27" s="2">
        <v>30</v>
      </c>
      <c r="P27" s="2">
        <v>2</v>
      </c>
      <c r="Q27" s="2">
        <v>4</v>
      </c>
      <c r="R27" s="2" t="s">
        <v>182</v>
      </c>
      <c r="S27" s="2" t="s">
        <v>30</v>
      </c>
      <c r="T27" s="2" t="s">
        <v>22</v>
      </c>
      <c r="U27" s="2" t="s">
        <v>21</v>
      </c>
      <c r="V27" s="2">
        <v>2</v>
      </c>
      <c r="W27" s="2">
        <v>0</v>
      </c>
      <c r="X27" s="2">
        <v>0</v>
      </c>
      <c r="Y27" s="2">
        <v>0</v>
      </c>
      <c r="Z27" s="2">
        <v>1</v>
      </c>
      <c r="AA27" s="2">
        <v>1</v>
      </c>
      <c r="AB27" s="2">
        <v>0</v>
      </c>
      <c r="AC27" s="2">
        <v>1</v>
      </c>
      <c r="AD27" s="2">
        <v>1</v>
      </c>
      <c r="AE27" s="2">
        <v>0</v>
      </c>
      <c r="AF27" s="2">
        <v>0</v>
      </c>
      <c r="AG27" s="2">
        <f>W27+Y27+AA27+AC27+AE27</f>
        <v>2</v>
      </c>
      <c r="AH27" s="2">
        <f>X27+Z27+AB27+AD27+AF27</f>
        <v>2</v>
      </c>
      <c r="AI27" s="2">
        <v>18</v>
      </c>
      <c r="AJ27" s="2">
        <f>AG27+AH27</f>
        <v>4</v>
      </c>
      <c r="AK27" s="2">
        <v>0</v>
      </c>
      <c r="AL27" s="2">
        <v>0</v>
      </c>
      <c r="AM27" s="2">
        <v>0</v>
      </c>
      <c r="AN27" s="2">
        <v>0</v>
      </c>
      <c r="AO27" s="4" t="s">
        <v>49</v>
      </c>
      <c r="AP27" s="2">
        <v>34</v>
      </c>
      <c r="AQ27" s="8">
        <v>1413</v>
      </c>
      <c r="AR27" s="8">
        <v>905</v>
      </c>
      <c r="AS27" s="8">
        <v>508</v>
      </c>
      <c r="AT27" s="2">
        <f t="shared" si="7"/>
        <v>0</v>
      </c>
      <c r="AU27" s="8">
        <v>16023</v>
      </c>
      <c r="AV27" s="8">
        <v>9690</v>
      </c>
      <c r="AW27" s="8">
        <v>6333</v>
      </c>
      <c r="AX27" s="8">
        <v>12586</v>
      </c>
      <c r="AY27" s="8">
        <v>7366</v>
      </c>
      <c r="AZ27" s="8">
        <v>5220</v>
      </c>
      <c r="BA27" s="8">
        <v>3437</v>
      </c>
      <c r="BB27" s="8">
        <v>2324</v>
      </c>
      <c r="BC27" s="8">
        <v>1113</v>
      </c>
      <c r="BD27" s="8">
        <v>3017</v>
      </c>
      <c r="BE27" s="8">
        <v>3537</v>
      </c>
      <c r="BF27" s="8">
        <v>1421</v>
      </c>
      <c r="BG27" s="8">
        <v>4958</v>
      </c>
      <c r="BH27" s="8">
        <v>3076</v>
      </c>
      <c r="BI27" s="8">
        <v>1837</v>
      </c>
      <c r="BJ27" s="8">
        <v>4913</v>
      </c>
      <c r="BK27" s="8">
        <f t="shared" si="0"/>
        <v>28911</v>
      </c>
      <c r="BL27" s="8">
        <v>16278</v>
      </c>
      <c r="BM27" s="8">
        <v>5182</v>
      </c>
      <c r="BN27" s="8">
        <v>98</v>
      </c>
      <c r="BO27" s="8"/>
      <c r="BP27" s="8"/>
      <c r="BQ27" s="8">
        <v>486</v>
      </c>
      <c r="BR27" s="8"/>
      <c r="BS27" s="8"/>
      <c r="BT27" s="8"/>
      <c r="BU27" s="8"/>
      <c r="BV27" s="8">
        <v>240</v>
      </c>
      <c r="BW27" s="8">
        <v>66</v>
      </c>
      <c r="BX27" s="8">
        <v>890</v>
      </c>
      <c r="BY27" s="2">
        <f t="shared" si="1"/>
        <v>17168</v>
      </c>
      <c r="BZ27" s="8">
        <v>1188</v>
      </c>
      <c r="CA27" s="8">
        <v>864</v>
      </c>
      <c r="CB27" s="8">
        <v>324</v>
      </c>
      <c r="CC27" s="2"/>
      <c r="CD27" s="8">
        <v>1270</v>
      </c>
      <c r="CE27" s="8">
        <v>999</v>
      </c>
      <c r="CF27" s="8">
        <v>656</v>
      </c>
      <c r="CG27" s="8">
        <v>343</v>
      </c>
      <c r="CH27" s="8">
        <v>271</v>
      </c>
      <c r="CI27" s="8">
        <v>216</v>
      </c>
      <c r="CJ27" s="8">
        <v>55</v>
      </c>
      <c r="CK27" s="10"/>
      <c r="CL27" s="8">
        <v>165</v>
      </c>
      <c r="CM27" s="10">
        <v>14</v>
      </c>
      <c r="CN27" s="10">
        <v>5</v>
      </c>
      <c r="CO27" s="10">
        <v>1</v>
      </c>
      <c r="CP27" s="8">
        <v>38</v>
      </c>
      <c r="CQ27" s="8">
        <v>18</v>
      </c>
      <c r="CR27" s="8">
        <v>20</v>
      </c>
      <c r="CS27" s="8">
        <v>15</v>
      </c>
      <c r="CT27" s="8">
        <v>15</v>
      </c>
      <c r="CU27" s="8"/>
      <c r="CV27" s="2"/>
      <c r="CW27" s="8">
        <v>71174</v>
      </c>
      <c r="CX27" s="8">
        <v>12201.30825</v>
      </c>
      <c r="CY27" s="8"/>
      <c r="CZ27" s="8">
        <v>2500</v>
      </c>
      <c r="DA27" s="8">
        <v>120</v>
      </c>
      <c r="DB27" s="8">
        <v>12000</v>
      </c>
      <c r="DC27" s="8">
        <v>15526.6</v>
      </c>
      <c r="DD27" s="8">
        <v>35000</v>
      </c>
      <c r="DE27" s="8">
        <v>15000</v>
      </c>
      <c r="DF27" s="8"/>
      <c r="DG27" s="2">
        <f t="shared" si="33"/>
        <v>163521.90825</v>
      </c>
      <c r="DH27" s="8"/>
      <c r="DI27" s="8"/>
      <c r="DJ27" s="8"/>
      <c r="DK27" s="8"/>
      <c r="DL27" s="8">
        <v>2000</v>
      </c>
      <c r="DM27" s="8"/>
      <c r="DN27" s="8"/>
      <c r="DO27" s="36">
        <f t="shared" si="26"/>
        <v>2000</v>
      </c>
    </row>
    <row r="28" spans="1:119" ht="28.5">
      <c r="A28" s="28" t="s">
        <v>183</v>
      </c>
      <c r="B28" s="8">
        <v>50345</v>
      </c>
      <c r="C28" s="2" t="s">
        <v>184</v>
      </c>
      <c r="D28" s="4" t="s">
        <v>185</v>
      </c>
      <c r="E28" s="2" t="s">
        <v>183</v>
      </c>
      <c r="F28" s="2" t="s">
        <v>186</v>
      </c>
      <c r="G28" s="2" t="s">
        <v>187</v>
      </c>
      <c r="H28" s="2" t="s">
        <v>188</v>
      </c>
      <c r="I28" s="2" t="s">
        <v>189</v>
      </c>
      <c r="J28" s="2">
        <v>1976</v>
      </c>
      <c r="K28" s="2" t="s">
        <v>190</v>
      </c>
      <c r="L28" s="2">
        <v>1205</v>
      </c>
      <c r="M28" s="2">
        <v>1987</v>
      </c>
      <c r="N28" s="2">
        <v>200</v>
      </c>
      <c r="O28" s="2">
        <v>170</v>
      </c>
      <c r="P28" s="2">
        <v>14</v>
      </c>
      <c r="Q28" s="2">
        <v>8</v>
      </c>
      <c r="R28" s="2" t="s">
        <v>191</v>
      </c>
      <c r="S28" s="2" t="s">
        <v>20</v>
      </c>
      <c r="T28" s="2" t="s">
        <v>21</v>
      </c>
      <c r="U28" s="2" t="s">
        <v>22</v>
      </c>
      <c r="V28" s="2">
        <v>0</v>
      </c>
      <c r="W28" s="2">
        <v>0</v>
      </c>
      <c r="X28" s="2">
        <v>0</v>
      </c>
      <c r="Y28" s="2">
        <v>1</v>
      </c>
      <c r="Z28" s="2">
        <v>0</v>
      </c>
      <c r="AA28" s="2">
        <v>7</v>
      </c>
      <c r="AB28" s="2">
        <v>3</v>
      </c>
      <c r="AC28" s="2">
        <v>0</v>
      </c>
      <c r="AD28" s="2">
        <v>0</v>
      </c>
      <c r="AE28" s="2">
        <v>0</v>
      </c>
      <c r="AF28" s="2">
        <v>0</v>
      </c>
      <c r="AG28" s="2">
        <v>8</v>
      </c>
      <c r="AH28" s="2">
        <v>3</v>
      </c>
      <c r="AI28" s="4">
        <v>84</v>
      </c>
      <c r="AJ28" s="2">
        <v>11</v>
      </c>
      <c r="AK28" s="2">
        <v>4</v>
      </c>
      <c r="AL28" s="2">
        <v>60</v>
      </c>
      <c r="AM28" s="2">
        <v>0</v>
      </c>
      <c r="AN28" s="2">
        <v>0</v>
      </c>
      <c r="AO28" s="2" t="s">
        <v>22</v>
      </c>
      <c r="AP28" s="2">
        <v>51.5</v>
      </c>
      <c r="AQ28" s="10">
        <f>AQ52+AQ53+AQ54</f>
        <v>5260</v>
      </c>
      <c r="AR28" s="10">
        <f>AR52+AR53+AR54</f>
        <v>3687</v>
      </c>
      <c r="AS28" s="10">
        <f>AS52+AS53+AS54</f>
        <v>1573</v>
      </c>
      <c r="AT28" s="2">
        <f t="shared" si="7"/>
        <v>0</v>
      </c>
      <c r="AU28" s="10">
        <f aca="true" t="shared" si="40" ref="AU28:BJ28">AU52+AU53+AU54</f>
        <v>52129</v>
      </c>
      <c r="AV28" s="10">
        <f t="shared" si="40"/>
        <v>39518</v>
      </c>
      <c r="AW28" s="10">
        <f t="shared" si="40"/>
        <v>12611</v>
      </c>
      <c r="AX28" s="10">
        <f t="shared" si="40"/>
        <v>29967</v>
      </c>
      <c r="AY28" s="10">
        <f t="shared" si="40"/>
        <v>20669</v>
      </c>
      <c r="AZ28" s="10">
        <f t="shared" si="40"/>
        <v>9298</v>
      </c>
      <c r="BA28" s="10">
        <f t="shared" si="40"/>
        <v>22162</v>
      </c>
      <c r="BB28" s="10">
        <f t="shared" si="40"/>
        <v>18849</v>
      </c>
      <c r="BC28" s="10">
        <f t="shared" si="40"/>
        <v>3313</v>
      </c>
      <c r="BD28" s="10">
        <f t="shared" si="40"/>
        <v>21226</v>
      </c>
      <c r="BE28" s="10">
        <f t="shared" si="40"/>
        <v>7685</v>
      </c>
      <c r="BF28" s="10">
        <f t="shared" si="40"/>
        <v>8239</v>
      </c>
      <c r="BG28" s="10">
        <f t="shared" si="40"/>
        <v>15924</v>
      </c>
      <c r="BH28" s="10">
        <f t="shared" si="40"/>
        <v>7468</v>
      </c>
      <c r="BI28" s="10">
        <f t="shared" si="40"/>
        <v>6909</v>
      </c>
      <c r="BJ28" s="10">
        <f t="shared" si="40"/>
        <v>14377</v>
      </c>
      <c r="BK28" s="8">
        <f t="shared" si="0"/>
        <v>103656</v>
      </c>
      <c r="BL28" s="10">
        <f>BL52+BL53+BL54</f>
        <v>77822</v>
      </c>
      <c r="BM28" s="10">
        <f>BM52+BM53+BM54</f>
        <v>16476</v>
      </c>
      <c r="BN28" s="10"/>
      <c r="BO28" s="10">
        <f aca="true" t="shared" si="41" ref="BO28:BW28">BO52+BO53+BO54</f>
        <v>0</v>
      </c>
      <c r="BP28" s="10">
        <f t="shared" si="41"/>
        <v>0</v>
      </c>
      <c r="BQ28" s="10">
        <f t="shared" si="41"/>
        <v>2430</v>
      </c>
      <c r="BR28" s="10">
        <f t="shared" si="41"/>
        <v>0</v>
      </c>
      <c r="BS28" s="10">
        <f t="shared" si="41"/>
        <v>0</v>
      </c>
      <c r="BT28" s="10">
        <f t="shared" si="41"/>
        <v>0</v>
      </c>
      <c r="BU28" s="10">
        <f t="shared" si="41"/>
        <v>0</v>
      </c>
      <c r="BV28" s="10">
        <f t="shared" si="41"/>
        <v>1947</v>
      </c>
      <c r="BW28" s="10">
        <f t="shared" si="41"/>
        <v>903</v>
      </c>
      <c r="BX28" s="10">
        <f>SUM(BN28:BW28)</f>
        <v>5280</v>
      </c>
      <c r="BY28" s="2">
        <f t="shared" si="1"/>
        <v>83102</v>
      </c>
      <c r="BZ28" s="10">
        <f>BZ52+BZ53+BZ54</f>
        <v>5163</v>
      </c>
      <c r="CA28" s="10">
        <f>CA52+CA53+CA54</f>
        <v>4562</v>
      </c>
      <c r="CB28" s="10">
        <f>CB52+CB53+CB54</f>
        <v>601</v>
      </c>
      <c r="CC28" s="10">
        <v>0</v>
      </c>
      <c r="CD28" s="10">
        <f aca="true" t="shared" si="42" ref="CD28:CU28">CD52+CD53+CD54</f>
        <v>4301</v>
      </c>
      <c r="CE28" s="10">
        <f t="shared" si="42"/>
        <v>3685</v>
      </c>
      <c r="CF28" s="10">
        <f t="shared" si="42"/>
        <v>1558</v>
      </c>
      <c r="CG28" s="10">
        <f t="shared" si="42"/>
        <v>2127</v>
      </c>
      <c r="CH28" s="10">
        <f t="shared" si="42"/>
        <v>616</v>
      </c>
      <c r="CI28" s="10">
        <f t="shared" si="42"/>
        <v>455</v>
      </c>
      <c r="CJ28" s="10">
        <f t="shared" si="42"/>
        <v>161</v>
      </c>
      <c r="CK28" s="10">
        <f t="shared" si="42"/>
        <v>0</v>
      </c>
      <c r="CL28" s="10">
        <f t="shared" si="42"/>
        <v>698</v>
      </c>
      <c r="CM28" s="10">
        <f t="shared" si="42"/>
        <v>89</v>
      </c>
      <c r="CN28" s="10">
        <f t="shared" si="42"/>
        <v>12</v>
      </c>
      <c r="CO28" s="10">
        <f t="shared" si="42"/>
        <v>10</v>
      </c>
      <c r="CP28" s="10">
        <f t="shared" si="42"/>
        <v>699</v>
      </c>
      <c r="CQ28" s="10">
        <f t="shared" si="42"/>
        <v>397</v>
      </c>
      <c r="CR28" s="10">
        <f t="shared" si="42"/>
        <v>302</v>
      </c>
      <c r="CS28" s="10">
        <f t="shared" si="42"/>
        <v>144</v>
      </c>
      <c r="CT28" s="10">
        <f t="shared" si="42"/>
        <v>139</v>
      </c>
      <c r="CU28" s="10">
        <f t="shared" si="42"/>
        <v>5</v>
      </c>
      <c r="CV28" s="10"/>
      <c r="CW28" s="2">
        <f aca="true" t="shared" si="43" ref="CW28:DF28">CW52+CW53+CW54</f>
        <v>425086</v>
      </c>
      <c r="CX28" s="2">
        <f t="shared" si="43"/>
        <v>63192.666625</v>
      </c>
      <c r="CY28" s="2">
        <f t="shared" si="43"/>
        <v>0</v>
      </c>
      <c r="CZ28" s="2">
        <f t="shared" si="43"/>
        <v>11709</v>
      </c>
      <c r="DA28" s="2">
        <f t="shared" si="43"/>
        <v>0</v>
      </c>
      <c r="DB28" s="2">
        <f t="shared" si="43"/>
        <v>29735</v>
      </c>
      <c r="DC28" s="2">
        <f t="shared" si="43"/>
        <v>47841.5</v>
      </c>
      <c r="DD28" s="2">
        <f t="shared" si="43"/>
        <v>3500</v>
      </c>
      <c r="DE28" s="2">
        <f t="shared" si="43"/>
        <v>100799</v>
      </c>
      <c r="DF28" s="2">
        <f t="shared" si="43"/>
        <v>74060</v>
      </c>
      <c r="DG28" s="2">
        <f t="shared" si="33"/>
        <v>755923.1666250001</v>
      </c>
      <c r="DH28" s="10">
        <f aca="true" t="shared" si="44" ref="DH28:DN28">DH52+DH53+DH54</f>
        <v>0</v>
      </c>
      <c r="DI28" s="10">
        <f t="shared" si="44"/>
        <v>162314</v>
      </c>
      <c r="DJ28" s="10">
        <f t="shared" si="44"/>
        <v>0</v>
      </c>
      <c r="DK28" s="10">
        <f t="shared" si="44"/>
        <v>0</v>
      </c>
      <c r="DL28" s="10">
        <f t="shared" si="44"/>
        <v>0</v>
      </c>
      <c r="DM28" s="10">
        <f t="shared" si="44"/>
        <v>0</v>
      </c>
      <c r="DN28" s="10">
        <f t="shared" si="44"/>
        <v>0</v>
      </c>
      <c r="DO28" s="36">
        <f t="shared" si="26"/>
        <v>162314</v>
      </c>
    </row>
    <row r="29" spans="1:119" ht="15">
      <c r="A29" s="28" t="s">
        <v>192</v>
      </c>
      <c r="B29" s="8"/>
      <c r="C29" s="2" t="s">
        <v>193</v>
      </c>
      <c r="D29" s="2">
        <v>20017</v>
      </c>
      <c r="E29" s="2" t="s">
        <v>183</v>
      </c>
      <c r="F29" s="2" t="s">
        <v>194</v>
      </c>
      <c r="G29" s="2">
        <v>0</v>
      </c>
      <c r="H29" s="2">
        <v>0</v>
      </c>
      <c r="I29" s="2">
        <v>0</v>
      </c>
      <c r="J29" s="2">
        <v>1908</v>
      </c>
      <c r="K29" s="2" t="s">
        <v>18</v>
      </c>
      <c r="L29" s="2">
        <v>206</v>
      </c>
      <c r="M29" s="2">
        <v>230</v>
      </c>
      <c r="N29" s="2"/>
      <c r="O29" s="2">
        <v>80</v>
      </c>
      <c r="P29" s="2">
        <v>2</v>
      </c>
      <c r="Q29" s="2">
        <v>1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f>W29+Y29+AA29+AC29+AE29</f>
        <v>0</v>
      </c>
      <c r="AH29" s="2">
        <f>X29+Z29+AB29+AD29+AF29</f>
        <v>0</v>
      </c>
      <c r="AI29" s="2">
        <v>0</v>
      </c>
      <c r="AJ29" s="2">
        <f>AG29+AH29</f>
        <v>0</v>
      </c>
      <c r="AK29" s="2">
        <v>4</v>
      </c>
      <c r="AL29" s="2">
        <v>16</v>
      </c>
      <c r="AM29" s="2">
        <v>0</v>
      </c>
      <c r="AN29" s="2">
        <v>0</v>
      </c>
      <c r="AO29" s="2" t="s">
        <v>195</v>
      </c>
      <c r="AP29" s="2">
        <v>31.5</v>
      </c>
      <c r="AQ29" s="8">
        <v>1010</v>
      </c>
      <c r="AR29" s="8">
        <v>899</v>
      </c>
      <c r="AS29" s="8">
        <v>111</v>
      </c>
      <c r="AT29" s="2">
        <f t="shared" si="7"/>
        <v>0</v>
      </c>
      <c r="AU29" s="8">
        <v>8435</v>
      </c>
      <c r="AV29" s="8">
        <v>7158</v>
      </c>
      <c r="AW29" s="8">
        <v>1277</v>
      </c>
      <c r="AX29" s="8">
        <v>6994</v>
      </c>
      <c r="AY29" s="8">
        <v>5930</v>
      </c>
      <c r="AZ29" s="8">
        <v>1064</v>
      </c>
      <c r="BA29" s="8">
        <v>1441</v>
      </c>
      <c r="BB29" s="8">
        <v>1228</v>
      </c>
      <c r="BC29" s="8">
        <v>213</v>
      </c>
      <c r="BD29" s="8">
        <v>441</v>
      </c>
      <c r="BE29" s="8">
        <v>876</v>
      </c>
      <c r="BF29" s="8">
        <v>342</v>
      </c>
      <c r="BG29" s="8">
        <v>1218</v>
      </c>
      <c r="BH29" s="8">
        <v>1776</v>
      </c>
      <c r="BI29" s="8">
        <v>1539</v>
      </c>
      <c r="BJ29" s="8">
        <v>3315</v>
      </c>
      <c r="BK29" s="8">
        <f t="shared" si="0"/>
        <v>13409</v>
      </c>
      <c r="BL29" s="8">
        <v>28704</v>
      </c>
      <c r="BM29" s="8">
        <v>2650</v>
      </c>
      <c r="BN29" s="8">
        <v>4</v>
      </c>
      <c r="BO29" s="8"/>
      <c r="BP29" s="8"/>
      <c r="BQ29" s="8"/>
      <c r="BR29" s="8"/>
      <c r="BS29" s="8"/>
      <c r="BT29" s="8"/>
      <c r="BU29" s="8"/>
      <c r="BV29" s="8">
        <v>2</v>
      </c>
      <c r="BW29" s="8">
        <v>2</v>
      </c>
      <c r="BX29" s="8">
        <v>8</v>
      </c>
      <c r="BY29" s="2">
        <f t="shared" si="1"/>
        <v>28712</v>
      </c>
      <c r="BZ29" s="8">
        <v>169</v>
      </c>
      <c r="CA29" s="8">
        <v>168</v>
      </c>
      <c r="CB29" s="8">
        <v>1</v>
      </c>
      <c r="CC29" s="2"/>
      <c r="CD29" s="8">
        <v>531</v>
      </c>
      <c r="CE29" s="8">
        <v>388</v>
      </c>
      <c r="CF29" s="8">
        <v>238</v>
      </c>
      <c r="CG29" s="8">
        <v>150</v>
      </c>
      <c r="CH29" s="8">
        <v>143</v>
      </c>
      <c r="CI29" s="8">
        <v>108</v>
      </c>
      <c r="CJ29" s="8">
        <v>35</v>
      </c>
      <c r="CK29" s="8"/>
      <c r="CL29" s="8">
        <v>159</v>
      </c>
      <c r="CM29" s="8">
        <v>6</v>
      </c>
      <c r="CN29" s="8">
        <v>1</v>
      </c>
      <c r="CO29" s="8">
        <v>1</v>
      </c>
      <c r="CP29" s="8">
        <v>2</v>
      </c>
      <c r="CQ29" s="8">
        <v>2</v>
      </c>
      <c r="CR29" s="8"/>
      <c r="CS29" s="8"/>
      <c r="CT29" s="8"/>
      <c r="CU29" s="8"/>
      <c r="CV29" s="2"/>
      <c r="CW29" s="8">
        <v>16490</v>
      </c>
      <c r="CX29" s="8">
        <v>5525.14</v>
      </c>
      <c r="CY29" s="8">
        <v>0</v>
      </c>
      <c r="CZ29" s="8">
        <v>535</v>
      </c>
      <c r="DA29" s="8">
        <v>0</v>
      </c>
      <c r="DB29" s="8">
        <v>1200</v>
      </c>
      <c r="DC29" s="8"/>
      <c r="DD29" s="8">
        <v>0</v>
      </c>
      <c r="DE29" s="8">
        <v>2048.23</v>
      </c>
      <c r="DF29" s="8">
        <v>3714.43</v>
      </c>
      <c r="DG29" s="2">
        <f t="shared" si="33"/>
        <v>29512.8</v>
      </c>
      <c r="DH29" s="8"/>
      <c r="DI29" s="8"/>
      <c r="DJ29" s="8"/>
      <c r="DK29" s="8"/>
      <c r="DL29" s="8"/>
      <c r="DM29" s="8">
        <v>801.67</v>
      </c>
      <c r="DN29" s="8"/>
      <c r="DO29" s="36">
        <f t="shared" si="26"/>
        <v>801.67</v>
      </c>
    </row>
    <row r="30" spans="1:119" ht="30">
      <c r="A30" s="28" t="s">
        <v>196</v>
      </c>
      <c r="B30" s="8">
        <v>6476</v>
      </c>
      <c r="C30" s="2" t="s">
        <v>197</v>
      </c>
      <c r="D30" s="2">
        <v>20010</v>
      </c>
      <c r="E30" s="2" t="s">
        <v>196</v>
      </c>
      <c r="F30" s="2" t="s">
        <v>198</v>
      </c>
      <c r="G30" s="2" t="s">
        <v>199</v>
      </c>
      <c r="H30" s="2">
        <v>331401564</v>
      </c>
      <c r="I30" s="2" t="s">
        <v>200</v>
      </c>
      <c r="J30" s="2">
        <v>1983</v>
      </c>
      <c r="K30" s="2" t="s">
        <v>18</v>
      </c>
      <c r="L30" s="2">
        <v>59</v>
      </c>
      <c r="M30" s="2">
        <v>75</v>
      </c>
      <c r="N30" s="2"/>
      <c r="O30" s="2">
        <v>2</v>
      </c>
      <c r="P30" s="2">
        <v>1</v>
      </c>
      <c r="Q30" s="2">
        <v>2</v>
      </c>
      <c r="R30" s="2" t="s">
        <v>201</v>
      </c>
      <c r="S30" s="2" t="s">
        <v>202</v>
      </c>
      <c r="T30" s="2" t="s">
        <v>22</v>
      </c>
      <c r="U30" s="2" t="s">
        <v>21</v>
      </c>
      <c r="V30" s="2">
        <v>18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1</v>
      </c>
      <c r="AC30" s="2">
        <v>0</v>
      </c>
      <c r="AD30" s="2">
        <v>0</v>
      </c>
      <c r="AE30" s="2">
        <v>0</v>
      </c>
      <c r="AF30" s="2">
        <v>0</v>
      </c>
      <c r="AG30" s="2">
        <f>W30+Y30+AA30+AC30+AE30</f>
        <v>0</v>
      </c>
      <c r="AH30" s="2">
        <f>X30+Z30+AB30+AD30+AF30</f>
        <v>1</v>
      </c>
      <c r="AI30" s="2">
        <v>18</v>
      </c>
      <c r="AJ30" s="2">
        <f>AG30+AH30</f>
        <v>1</v>
      </c>
      <c r="AK30" s="2">
        <v>0</v>
      </c>
      <c r="AL30" s="2">
        <v>0</v>
      </c>
      <c r="AM30" s="2">
        <v>0</v>
      </c>
      <c r="AN30" s="2">
        <v>0</v>
      </c>
      <c r="AO30" s="2" t="s">
        <v>22</v>
      </c>
      <c r="AP30" s="2">
        <v>16.5</v>
      </c>
      <c r="AQ30" s="8">
        <v>611</v>
      </c>
      <c r="AR30" s="8">
        <v>433</v>
      </c>
      <c r="AS30" s="8">
        <v>178</v>
      </c>
      <c r="AT30" s="2">
        <f t="shared" si="7"/>
        <v>0</v>
      </c>
      <c r="AU30" s="8">
        <v>6909</v>
      </c>
      <c r="AV30" s="8">
        <v>4986</v>
      </c>
      <c r="AW30" s="8">
        <v>1923</v>
      </c>
      <c r="AX30" s="8">
        <v>4424</v>
      </c>
      <c r="AY30" s="8">
        <v>2845</v>
      </c>
      <c r="AZ30" s="8">
        <v>1579</v>
      </c>
      <c r="BA30" s="8">
        <v>2485</v>
      </c>
      <c r="BB30" s="8">
        <v>2141</v>
      </c>
      <c r="BC30" s="8">
        <v>344</v>
      </c>
      <c r="BD30" s="8">
        <v>3483</v>
      </c>
      <c r="BE30" s="8">
        <v>1192</v>
      </c>
      <c r="BF30" s="8">
        <v>1364</v>
      </c>
      <c r="BG30" s="8">
        <v>2556</v>
      </c>
      <c r="BH30" s="8">
        <v>1806</v>
      </c>
      <c r="BI30" s="8">
        <v>1567</v>
      </c>
      <c r="BJ30" s="8">
        <v>3373</v>
      </c>
      <c r="BK30" s="8">
        <f t="shared" si="0"/>
        <v>16321</v>
      </c>
      <c r="BL30" s="8">
        <v>9730</v>
      </c>
      <c r="BM30" s="8">
        <v>2691</v>
      </c>
      <c r="BN30" s="8">
        <v>49</v>
      </c>
      <c r="BO30" s="8"/>
      <c r="BP30" s="8"/>
      <c r="BQ30" s="8">
        <v>382</v>
      </c>
      <c r="BR30" s="8"/>
      <c r="BS30" s="8"/>
      <c r="BT30" s="8"/>
      <c r="BU30" s="8"/>
      <c r="BV30" s="8">
        <v>507</v>
      </c>
      <c r="BW30" s="8">
        <v>14</v>
      </c>
      <c r="BX30" s="8">
        <f>SUM(BN30:BW30)</f>
        <v>952</v>
      </c>
      <c r="BY30" s="2">
        <f t="shared" si="1"/>
        <v>10682</v>
      </c>
      <c r="BZ30" s="8">
        <v>16</v>
      </c>
      <c r="CA30" s="8">
        <v>12</v>
      </c>
      <c r="CB30" s="8">
        <v>4</v>
      </c>
      <c r="CC30" s="2"/>
      <c r="CD30" s="8">
        <v>419</v>
      </c>
      <c r="CE30" s="8">
        <v>317</v>
      </c>
      <c r="CF30" s="8">
        <v>164</v>
      </c>
      <c r="CG30" s="8">
        <v>153</v>
      </c>
      <c r="CH30" s="8">
        <v>102</v>
      </c>
      <c r="CI30" s="8">
        <v>94</v>
      </c>
      <c r="CJ30" s="8">
        <v>8</v>
      </c>
      <c r="CK30" s="10"/>
      <c r="CL30" s="8">
        <v>84</v>
      </c>
      <c r="CM30" s="10">
        <v>22</v>
      </c>
      <c r="CN30" s="10">
        <v>0</v>
      </c>
      <c r="CO30" s="10">
        <v>2</v>
      </c>
      <c r="CP30" s="8">
        <v>15</v>
      </c>
      <c r="CQ30" s="8">
        <v>6</v>
      </c>
      <c r="CR30" s="8">
        <v>9</v>
      </c>
      <c r="CS30" s="8">
        <v>59</v>
      </c>
      <c r="CT30" s="8">
        <v>59</v>
      </c>
      <c r="CU30" s="8">
        <v>0</v>
      </c>
      <c r="CV30" s="2"/>
      <c r="CW30" s="8">
        <v>16118.38</v>
      </c>
      <c r="CX30" s="8">
        <v>5388.8415</v>
      </c>
      <c r="CY30" s="8"/>
      <c r="CZ30" s="8">
        <v>621.4</v>
      </c>
      <c r="DA30" s="8"/>
      <c r="DB30" s="8">
        <v>0</v>
      </c>
      <c r="DC30" s="8">
        <v>10283.2</v>
      </c>
      <c r="DD30" s="8"/>
      <c r="DE30" s="8">
        <v>2121.8333333333335</v>
      </c>
      <c r="DF30" s="8"/>
      <c r="DG30" s="2">
        <f t="shared" si="33"/>
        <v>34533.654833333334</v>
      </c>
      <c r="DH30" s="8"/>
      <c r="DI30" s="8"/>
      <c r="DJ30" s="8"/>
      <c r="DK30" s="8"/>
      <c r="DL30" s="8"/>
      <c r="DM30" s="8"/>
      <c r="DN30" s="8"/>
      <c r="DO30" s="36">
        <f t="shared" si="26"/>
        <v>0</v>
      </c>
    </row>
    <row r="31" spans="1:119" ht="30">
      <c r="A31" s="28" t="s">
        <v>203</v>
      </c>
      <c r="B31" s="8">
        <v>8141</v>
      </c>
      <c r="C31" s="2" t="s">
        <v>204</v>
      </c>
      <c r="D31" s="2">
        <v>20028</v>
      </c>
      <c r="E31" s="2" t="s">
        <v>203</v>
      </c>
      <c r="F31" s="2" t="s">
        <v>205</v>
      </c>
      <c r="G31" s="2" t="s">
        <v>206</v>
      </c>
      <c r="H31" s="2" t="s">
        <v>207</v>
      </c>
      <c r="I31" s="2" t="s">
        <v>208</v>
      </c>
      <c r="J31" s="2">
        <v>1963</v>
      </c>
      <c r="K31" s="2" t="s">
        <v>18</v>
      </c>
      <c r="L31" s="2">
        <v>287</v>
      </c>
      <c r="M31" s="2">
        <v>407</v>
      </c>
      <c r="N31" s="2">
        <v>30</v>
      </c>
      <c r="O31" s="2">
        <v>30</v>
      </c>
      <c r="P31" s="2">
        <v>1</v>
      </c>
      <c r="Q31" s="2">
        <v>7</v>
      </c>
      <c r="R31" s="2" t="s">
        <v>209</v>
      </c>
      <c r="S31" s="2" t="s">
        <v>30</v>
      </c>
      <c r="T31" s="2" t="s">
        <v>22</v>
      </c>
      <c r="U31" s="2" t="s">
        <v>21</v>
      </c>
      <c r="V31" s="2">
        <v>2</v>
      </c>
      <c r="W31" s="2">
        <v>0</v>
      </c>
      <c r="X31" s="2">
        <v>0</v>
      </c>
      <c r="Y31" s="2">
        <v>0</v>
      </c>
      <c r="Z31" s="2">
        <v>1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f>X31+Z31+AB31+AD31+AF31</f>
        <v>2</v>
      </c>
      <c r="AI31" s="2">
        <v>12</v>
      </c>
      <c r="AJ31" s="2">
        <f>AG31+AH31</f>
        <v>2</v>
      </c>
      <c r="AK31" s="2">
        <v>1</v>
      </c>
      <c r="AL31" s="2">
        <v>23</v>
      </c>
      <c r="AM31" s="2">
        <v>0</v>
      </c>
      <c r="AN31" s="2">
        <v>0</v>
      </c>
      <c r="AO31" s="2" t="s">
        <v>21</v>
      </c>
      <c r="AP31" s="2">
        <v>23</v>
      </c>
      <c r="AQ31" s="8">
        <v>823</v>
      </c>
      <c r="AR31" s="8">
        <v>576</v>
      </c>
      <c r="AS31" s="8">
        <v>247</v>
      </c>
      <c r="AT31" s="2">
        <f t="shared" si="7"/>
        <v>0</v>
      </c>
      <c r="AU31" s="8">
        <v>6459</v>
      </c>
      <c r="AV31" s="8">
        <v>5051</v>
      </c>
      <c r="AW31" s="8">
        <v>1408</v>
      </c>
      <c r="AX31" s="8">
        <v>4998</v>
      </c>
      <c r="AY31" s="8">
        <v>3980</v>
      </c>
      <c r="AZ31" s="8">
        <v>1018</v>
      </c>
      <c r="BA31" s="8">
        <v>1461</v>
      </c>
      <c r="BB31" s="8">
        <v>1071</v>
      </c>
      <c r="BC31" s="8">
        <v>390</v>
      </c>
      <c r="BD31" s="8">
        <v>1199</v>
      </c>
      <c r="BE31" s="8">
        <v>1799</v>
      </c>
      <c r="BF31" s="8">
        <v>587</v>
      </c>
      <c r="BG31" s="8">
        <v>2386</v>
      </c>
      <c r="BH31" s="8">
        <v>1679</v>
      </c>
      <c r="BI31" s="8">
        <v>986</v>
      </c>
      <c r="BJ31" s="8">
        <v>2665</v>
      </c>
      <c r="BK31" s="8">
        <f t="shared" si="0"/>
        <v>12709</v>
      </c>
      <c r="BL31" s="8">
        <v>12258</v>
      </c>
      <c r="BM31" s="8">
        <v>2204</v>
      </c>
      <c r="BN31" s="8">
        <v>12</v>
      </c>
      <c r="BO31" s="8"/>
      <c r="BP31" s="8"/>
      <c r="BQ31" s="8">
        <v>321</v>
      </c>
      <c r="BR31" s="8"/>
      <c r="BS31" s="8"/>
      <c r="BT31" s="8"/>
      <c r="BU31" s="8"/>
      <c r="BV31" s="8">
        <v>221</v>
      </c>
      <c r="BW31" s="8">
        <v>15</v>
      </c>
      <c r="BX31" s="8">
        <v>569</v>
      </c>
      <c r="BY31" s="2">
        <f t="shared" si="1"/>
        <v>12827</v>
      </c>
      <c r="BZ31" s="8">
        <v>100</v>
      </c>
      <c r="CA31" s="8">
        <v>88</v>
      </c>
      <c r="CB31" s="8">
        <v>12</v>
      </c>
      <c r="CC31" s="2"/>
      <c r="CD31" s="8">
        <v>702</v>
      </c>
      <c r="CE31" s="8">
        <v>607</v>
      </c>
      <c r="CF31" s="8">
        <v>333</v>
      </c>
      <c r="CG31" s="8">
        <v>274</v>
      </c>
      <c r="CH31" s="8">
        <v>95</v>
      </c>
      <c r="CI31" s="8">
        <v>61</v>
      </c>
      <c r="CJ31" s="8">
        <v>34</v>
      </c>
      <c r="CK31" s="8"/>
      <c r="CL31" s="8">
        <v>264</v>
      </c>
      <c r="CM31" s="8">
        <v>10</v>
      </c>
      <c r="CN31" s="8">
        <v>2</v>
      </c>
      <c r="CO31" s="8">
        <v>2</v>
      </c>
      <c r="CP31" s="8"/>
      <c r="CQ31" s="8"/>
      <c r="CR31" s="8"/>
      <c r="CS31" s="8">
        <v>99</v>
      </c>
      <c r="CT31" s="8">
        <v>99</v>
      </c>
      <c r="CU31" s="8"/>
      <c r="CV31" s="2"/>
      <c r="CW31" s="8">
        <v>30120.97</v>
      </c>
      <c r="CX31" s="8">
        <v>8024.329625</v>
      </c>
      <c r="CY31" s="8"/>
      <c r="CZ31" s="8">
        <v>826.8</v>
      </c>
      <c r="DA31" s="8">
        <v>945.6</v>
      </c>
      <c r="DB31" s="8">
        <v>1846.25</v>
      </c>
      <c r="DC31" s="8">
        <v>12048.7</v>
      </c>
      <c r="DD31" s="8">
        <v>1500</v>
      </c>
      <c r="DE31" s="8">
        <v>22381.7</v>
      </c>
      <c r="DF31" s="8"/>
      <c r="DG31" s="2">
        <f t="shared" si="33"/>
        <v>77694.349625</v>
      </c>
      <c r="DH31" s="8"/>
      <c r="DI31" s="8"/>
      <c r="DJ31" s="8"/>
      <c r="DK31" s="8"/>
      <c r="DL31" s="8"/>
      <c r="DM31" s="8"/>
      <c r="DN31" s="8"/>
      <c r="DO31" s="36">
        <f t="shared" si="26"/>
        <v>0</v>
      </c>
    </row>
    <row r="32" spans="1:119" ht="15">
      <c r="A32" s="30" t="s">
        <v>210</v>
      </c>
      <c r="B32" s="8">
        <v>20629</v>
      </c>
      <c r="C32" s="10" t="s">
        <v>211</v>
      </c>
      <c r="D32" s="10">
        <v>20030</v>
      </c>
      <c r="E32" s="10" t="s">
        <v>210</v>
      </c>
      <c r="F32" s="10" t="s">
        <v>212</v>
      </c>
      <c r="G32" s="10" t="s">
        <v>213</v>
      </c>
      <c r="H32" s="10" t="s">
        <v>214</v>
      </c>
      <c r="I32" s="10">
        <v>299010967</v>
      </c>
      <c r="J32" s="10">
        <v>1975</v>
      </c>
      <c r="K32" s="10" t="s">
        <v>18</v>
      </c>
      <c r="L32" s="10">
        <v>700</v>
      </c>
      <c r="M32" s="10">
        <v>740</v>
      </c>
      <c r="N32" s="10">
        <v>90</v>
      </c>
      <c r="O32" s="10">
        <v>76</v>
      </c>
      <c r="P32" s="10">
        <v>7</v>
      </c>
      <c r="Q32" s="10">
        <v>4</v>
      </c>
      <c r="R32" s="10" t="s">
        <v>215</v>
      </c>
      <c r="S32" s="10" t="s">
        <v>20</v>
      </c>
      <c r="T32" s="10" t="s">
        <v>21</v>
      </c>
      <c r="U32" s="10" t="s">
        <v>22</v>
      </c>
      <c r="V32" s="10">
        <v>0</v>
      </c>
      <c r="W32" s="10">
        <v>0</v>
      </c>
      <c r="X32" s="10">
        <v>0</v>
      </c>
      <c r="Y32" s="10">
        <v>2</v>
      </c>
      <c r="Z32" s="10">
        <v>0</v>
      </c>
      <c r="AA32" s="10">
        <v>2</v>
      </c>
      <c r="AB32" s="10">
        <v>0</v>
      </c>
      <c r="AC32" s="10">
        <v>2</v>
      </c>
      <c r="AD32" s="10">
        <v>0</v>
      </c>
      <c r="AE32" s="10">
        <v>0</v>
      </c>
      <c r="AF32" s="10">
        <v>0</v>
      </c>
      <c r="AG32" s="2">
        <f>W32+Y32+AA32+AC32+AE32</f>
        <v>6</v>
      </c>
      <c r="AH32" s="2">
        <f>X32+Z32+AB32+AD32+AF32</f>
        <v>0</v>
      </c>
      <c r="AI32" s="10">
        <v>0</v>
      </c>
      <c r="AJ32" s="2">
        <f>AG32+AH32</f>
        <v>6</v>
      </c>
      <c r="AK32" s="10">
        <v>1</v>
      </c>
      <c r="AL32" s="10">
        <v>36</v>
      </c>
      <c r="AM32" s="10">
        <v>0</v>
      </c>
      <c r="AN32" s="2">
        <v>0</v>
      </c>
      <c r="AO32" s="10" t="s">
        <v>22</v>
      </c>
      <c r="AP32" s="10">
        <v>30.5</v>
      </c>
      <c r="AQ32" s="8">
        <v>2149</v>
      </c>
      <c r="AR32" s="8">
        <v>1399</v>
      </c>
      <c r="AS32" s="8">
        <v>750</v>
      </c>
      <c r="AT32" s="2">
        <f t="shared" si="7"/>
        <v>0</v>
      </c>
      <c r="AU32" s="8">
        <v>17005</v>
      </c>
      <c r="AV32" s="8">
        <v>13398</v>
      </c>
      <c r="AW32" s="8">
        <v>3607</v>
      </c>
      <c r="AX32" s="8">
        <v>12181</v>
      </c>
      <c r="AY32" s="8">
        <v>9530</v>
      </c>
      <c r="AZ32" s="8">
        <v>2651</v>
      </c>
      <c r="BA32" s="8">
        <v>4824</v>
      </c>
      <c r="BB32" s="8">
        <v>3868</v>
      </c>
      <c r="BC32" s="8">
        <v>956</v>
      </c>
      <c r="BD32" s="8">
        <v>6523</v>
      </c>
      <c r="BE32" s="8">
        <v>1104</v>
      </c>
      <c r="BF32" s="8">
        <v>1266</v>
      </c>
      <c r="BG32" s="8">
        <v>2370</v>
      </c>
      <c r="BH32" s="8">
        <v>3112</v>
      </c>
      <c r="BI32" s="8">
        <v>1768</v>
      </c>
      <c r="BJ32" s="8">
        <v>4880</v>
      </c>
      <c r="BK32" s="8">
        <f t="shared" si="0"/>
        <v>30778</v>
      </c>
      <c r="BL32" s="8">
        <v>29672</v>
      </c>
      <c r="BM32" s="8">
        <v>3854</v>
      </c>
      <c r="BN32" s="8">
        <v>1151</v>
      </c>
      <c r="BO32" s="8"/>
      <c r="BP32" s="8"/>
      <c r="BQ32" s="8">
        <v>569</v>
      </c>
      <c r="BR32" s="8"/>
      <c r="BS32" s="8"/>
      <c r="BT32" s="8"/>
      <c r="BU32" s="8"/>
      <c r="BV32" s="8">
        <v>794</v>
      </c>
      <c r="BW32" s="8">
        <v>121</v>
      </c>
      <c r="BX32" s="8">
        <v>2635</v>
      </c>
      <c r="BY32" s="2">
        <f t="shared" si="1"/>
        <v>32307</v>
      </c>
      <c r="BZ32" s="8">
        <v>1039</v>
      </c>
      <c r="CA32" s="8">
        <v>978</v>
      </c>
      <c r="CB32" s="8">
        <v>61</v>
      </c>
      <c r="CC32" s="10"/>
      <c r="CD32" s="2">
        <v>899</v>
      </c>
      <c r="CE32" s="2">
        <v>805</v>
      </c>
      <c r="CF32" s="2">
        <v>450</v>
      </c>
      <c r="CG32" s="2">
        <v>355</v>
      </c>
      <c r="CH32" s="2">
        <v>94</v>
      </c>
      <c r="CI32" s="2">
        <v>72</v>
      </c>
      <c r="CJ32" s="2">
        <v>22</v>
      </c>
      <c r="CK32" s="10"/>
      <c r="CL32" s="8">
        <v>32</v>
      </c>
      <c r="CM32" s="10">
        <v>53</v>
      </c>
      <c r="CN32" s="10">
        <v>6</v>
      </c>
      <c r="CO32" s="10">
        <v>1</v>
      </c>
      <c r="CP32" s="8">
        <v>189</v>
      </c>
      <c r="CQ32" s="8">
        <v>165</v>
      </c>
      <c r="CR32" s="8">
        <v>24</v>
      </c>
      <c r="CS32" s="8">
        <v>3</v>
      </c>
      <c r="CT32" s="8">
        <v>3</v>
      </c>
      <c r="CU32" s="8"/>
      <c r="CV32" s="10"/>
      <c r="CW32" s="20">
        <v>179670</v>
      </c>
      <c r="CX32" s="8">
        <v>22482.18</v>
      </c>
      <c r="CY32" s="8">
        <v>0</v>
      </c>
      <c r="CZ32" s="8">
        <v>5167</v>
      </c>
      <c r="DA32" s="8"/>
      <c r="DB32" s="8">
        <v>8000</v>
      </c>
      <c r="DC32" s="8">
        <v>21240.3</v>
      </c>
      <c r="DD32" s="8">
        <v>0</v>
      </c>
      <c r="DE32" s="8">
        <v>83712</v>
      </c>
      <c r="DF32" s="8">
        <v>1009</v>
      </c>
      <c r="DG32" s="2">
        <f t="shared" si="33"/>
        <v>321280.48</v>
      </c>
      <c r="DH32" s="8"/>
      <c r="DI32" s="8"/>
      <c r="DJ32" s="8"/>
      <c r="DK32" s="8"/>
      <c r="DL32" s="8">
        <v>4968</v>
      </c>
      <c r="DM32" s="8"/>
      <c r="DN32" s="8">
        <v>3087</v>
      </c>
      <c r="DO32" s="36">
        <f t="shared" si="26"/>
        <v>8055</v>
      </c>
    </row>
    <row r="33" spans="1:119" ht="30">
      <c r="A33" s="28" t="s">
        <v>216</v>
      </c>
      <c r="B33" s="8">
        <v>81032</v>
      </c>
      <c r="C33" s="12" t="str">
        <f aca="true" t="shared" si="45" ref="C33:K33">C41</f>
        <v>Via Dante Alighieri, 6</v>
      </c>
      <c r="D33" s="12">
        <f t="shared" si="45"/>
        <v>20099</v>
      </c>
      <c r="E33" s="12" t="str">
        <f t="shared" si="45"/>
        <v>SESTO SAN GIOVANNI</v>
      </c>
      <c r="F33" s="12" t="str">
        <f t="shared" si="45"/>
        <v>02/36574324</v>
      </c>
      <c r="G33" s="12" t="str">
        <f t="shared" si="45"/>
        <v>O226225490</v>
      </c>
      <c r="H33" s="12" t="str">
        <f t="shared" si="45"/>
        <v>O224961</v>
      </c>
      <c r="I33" s="12">
        <f t="shared" si="45"/>
        <v>0</v>
      </c>
      <c r="J33" s="12">
        <f t="shared" si="45"/>
        <v>1951</v>
      </c>
      <c r="K33" s="12" t="str">
        <f t="shared" si="45"/>
        <v>ce</v>
      </c>
      <c r="L33" s="2">
        <f aca="true" t="shared" si="46" ref="L33:Q33">L41+L42+L43</f>
        <v>855</v>
      </c>
      <c r="M33" s="2">
        <f t="shared" si="46"/>
        <v>2165</v>
      </c>
      <c r="N33" s="2">
        <f t="shared" si="46"/>
        <v>140</v>
      </c>
      <c r="O33" s="2">
        <f t="shared" si="46"/>
        <v>335</v>
      </c>
      <c r="P33" s="2">
        <f t="shared" si="46"/>
        <v>18</v>
      </c>
      <c r="Q33" s="2">
        <f t="shared" si="46"/>
        <v>16</v>
      </c>
      <c r="R33" s="2" t="str">
        <f>R41</f>
        <v>Patrizia Morandi</v>
      </c>
      <c r="S33" s="2" t="str">
        <f>S41</f>
        <v>Diploma</v>
      </c>
      <c r="T33" s="2" t="str">
        <f>T41</f>
        <v>no</v>
      </c>
      <c r="U33" s="2" t="str">
        <f>U41</f>
        <v>si</v>
      </c>
      <c r="V33" s="2">
        <v>36</v>
      </c>
      <c r="W33" s="2">
        <f aca="true" t="shared" si="47" ref="W33:AF33">W41+W42+W43</f>
        <v>0</v>
      </c>
      <c r="X33" s="2">
        <f t="shared" si="47"/>
        <v>1</v>
      </c>
      <c r="Y33" s="2">
        <f t="shared" si="47"/>
        <v>2</v>
      </c>
      <c r="Z33" s="2">
        <f t="shared" si="47"/>
        <v>0</v>
      </c>
      <c r="AA33" s="2">
        <f t="shared" si="47"/>
        <v>11</v>
      </c>
      <c r="AB33" s="2">
        <f t="shared" si="47"/>
        <v>0</v>
      </c>
      <c r="AC33" s="2">
        <f t="shared" si="47"/>
        <v>9</v>
      </c>
      <c r="AD33" s="2">
        <f t="shared" si="47"/>
        <v>1</v>
      </c>
      <c r="AE33" s="2">
        <f t="shared" si="47"/>
        <v>0</v>
      </c>
      <c r="AF33" s="2">
        <f t="shared" si="47"/>
        <v>0</v>
      </c>
      <c r="AG33" s="2">
        <f>W33+Y33+AA33+AC33+AE33</f>
        <v>22</v>
      </c>
      <c r="AH33" s="2">
        <f>X33+Z33+AB33+AD33+AF33</f>
        <v>2</v>
      </c>
      <c r="AI33" s="2">
        <f>AI41+AI42+AI43</f>
        <v>36</v>
      </c>
      <c r="AJ33" s="2">
        <f>AG33+AH33</f>
        <v>24</v>
      </c>
      <c r="AK33" s="2">
        <f>AK41+AK42+AK43</f>
        <v>0</v>
      </c>
      <c r="AL33" s="2">
        <f>AL41+AL42+AL43</f>
        <v>0</v>
      </c>
      <c r="AM33" s="2">
        <f>AM41+AM42+AM43</f>
        <v>0</v>
      </c>
      <c r="AN33" s="2">
        <v>0</v>
      </c>
      <c r="AO33" s="2" t="s">
        <v>22</v>
      </c>
      <c r="AP33" s="2">
        <v>45.5</v>
      </c>
      <c r="AQ33" s="2">
        <f>AQ41+AQ42+AQ43</f>
        <v>6137</v>
      </c>
      <c r="AR33" s="2">
        <f>AR41+AR42+AR43</f>
        <v>4438</v>
      </c>
      <c r="AS33" s="2">
        <f>AS41+AS42+AS43</f>
        <v>1699</v>
      </c>
      <c r="AT33" s="2">
        <f t="shared" si="7"/>
        <v>0</v>
      </c>
      <c r="AU33" s="2">
        <f aca="true" t="shared" si="48" ref="AU33:BJ33">AU41+AU42+AU43</f>
        <v>56826</v>
      </c>
      <c r="AV33" s="2">
        <f t="shared" si="48"/>
        <v>41173</v>
      </c>
      <c r="AW33" s="2">
        <f t="shared" si="48"/>
        <v>15653</v>
      </c>
      <c r="AX33" s="2">
        <f t="shared" si="48"/>
        <v>39888</v>
      </c>
      <c r="AY33" s="2">
        <f t="shared" si="48"/>
        <v>27523</v>
      </c>
      <c r="AZ33" s="2">
        <f t="shared" si="48"/>
        <v>12365</v>
      </c>
      <c r="BA33" s="2">
        <f t="shared" si="48"/>
        <v>16938</v>
      </c>
      <c r="BB33" s="2">
        <f t="shared" si="48"/>
        <v>13650</v>
      </c>
      <c r="BC33" s="2">
        <f t="shared" si="48"/>
        <v>3288</v>
      </c>
      <c r="BD33" s="2">
        <f t="shared" si="48"/>
        <v>33880</v>
      </c>
      <c r="BE33" s="2">
        <f t="shared" si="48"/>
        <v>11625</v>
      </c>
      <c r="BF33" s="2">
        <f t="shared" si="48"/>
        <v>7379</v>
      </c>
      <c r="BG33" s="2">
        <f t="shared" si="48"/>
        <v>19004</v>
      </c>
      <c r="BH33" s="2">
        <f t="shared" si="48"/>
        <v>16313</v>
      </c>
      <c r="BI33" s="2">
        <f t="shared" si="48"/>
        <v>15932</v>
      </c>
      <c r="BJ33" s="2">
        <f t="shared" si="48"/>
        <v>32245</v>
      </c>
      <c r="BK33" s="8">
        <f t="shared" si="0"/>
        <v>141955</v>
      </c>
      <c r="BL33" s="2">
        <f aca="true" t="shared" si="49" ref="BL33:BW33">BL41+BL42+BL43</f>
        <v>95973</v>
      </c>
      <c r="BM33" s="2">
        <f t="shared" si="49"/>
        <v>15000</v>
      </c>
      <c r="BN33" s="2">
        <f t="shared" si="49"/>
        <v>1707</v>
      </c>
      <c r="BO33" s="2">
        <f t="shared" si="49"/>
        <v>0</v>
      </c>
      <c r="BP33" s="2">
        <f t="shared" si="49"/>
        <v>0</v>
      </c>
      <c r="BQ33" s="2">
        <f t="shared" si="49"/>
        <v>2048</v>
      </c>
      <c r="BR33" s="2">
        <f t="shared" si="49"/>
        <v>0</v>
      </c>
      <c r="BS33" s="2">
        <f t="shared" si="49"/>
        <v>0</v>
      </c>
      <c r="BT33" s="2">
        <f t="shared" si="49"/>
        <v>0</v>
      </c>
      <c r="BU33" s="2">
        <f t="shared" si="49"/>
        <v>0</v>
      </c>
      <c r="BV33" s="2">
        <f t="shared" si="49"/>
        <v>2136</v>
      </c>
      <c r="BW33" s="2">
        <f t="shared" si="49"/>
        <v>222</v>
      </c>
      <c r="BX33" s="10">
        <f>SUM(BN33:BW33)</f>
        <v>6113</v>
      </c>
      <c r="BY33" s="2">
        <f t="shared" si="1"/>
        <v>102086</v>
      </c>
      <c r="BZ33" s="2">
        <f aca="true" t="shared" si="50" ref="BZ33:DN33">BZ41+BZ42+BZ43</f>
        <v>1363</v>
      </c>
      <c r="CA33" s="2">
        <f t="shared" si="50"/>
        <v>1220</v>
      </c>
      <c r="CB33" s="2">
        <f t="shared" si="50"/>
        <v>143</v>
      </c>
      <c r="CC33" s="2">
        <f t="shared" si="50"/>
        <v>0</v>
      </c>
      <c r="CD33" s="2">
        <f t="shared" si="50"/>
        <v>2527</v>
      </c>
      <c r="CE33" s="2">
        <f t="shared" si="50"/>
        <v>2133</v>
      </c>
      <c r="CF33" s="2">
        <f t="shared" si="50"/>
        <v>1416</v>
      </c>
      <c r="CG33" s="2">
        <f t="shared" si="50"/>
        <v>717</v>
      </c>
      <c r="CH33" s="2">
        <f t="shared" si="50"/>
        <v>394</v>
      </c>
      <c r="CI33" s="2">
        <f t="shared" si="50"/>
        <v>322</v>
      </c>
      <c r="CJ33" s="2">
        <f t="shared" si="50"/>
        <v>72</v>
      </c>
      <c r="CK33" s="2">
        <f t="shared" si="50"/>
        <v>0</v>
      </c>
      <c r="CL33" s="2">
        <f t="shared" si="50"/>
        <v>990</v>
      </c>
      <c r="CM33" s="2">
        <f t="shared" si="50"/>
        <v>96</v>
      </c>
      <c r="CN33" s="2">
        <f t="shared" si="50"/>
        <v>14</v>
      </c>
      <c r="CO33" s="2">
        <f t="shared" si="50"/>
        <v>0</v>
      </c>
      <c r="CP33" s="2">
        <f t="shared" si="50"/>
        <v>386</v>
      </c>
      <c r="CQ33" s="2">
        <f t="shared" si="50"/>
        <v>375</v>
      </c>
      <c r="CR33" s="2">
        <f t="shared" si="50"/>
        <v>11</v>
      </c>
      <c r="CS33" s="2">
        <f t="shared" si="50"/>
        <v>347</v>
      </c>
      <c r="CT33" s="2">
        <f t="shared" si="50"/>
        <v>321</v>
      </c>
      <c r="CU33" s="2">
        <f t="shared" si="50"/>
        <v>26</v>
      </c>
      <c r="CV33" s="2">
        <f t="shared" si="50"/>
        <v>0</v>
      </c>
      <c r="CW33" s="2">
        <f t="shared" si="50"/>
        <v>495849.62</v>
      </c>
      <c r="CX33" s="2">
        <f t="shared" si="50"/>
        <v>40477.6</v>
      </c>
      <c r="CY33" s="2">
        <f t="shared" si="50"/>
        <v>2226.46</v>
      </c>
      <c r="CZ33" s="2">
        <f t="shared" si="50"/>
        <v>11000</v>
      </c>
      <c r="DA33" s="2">
        <f t="shared" si="50"/>
        <v>0</v>
      </c>
      <c r="DB33" s="2">
        <f t="shared" si="50"/>
        <v>77667.26</v>
      </c>
      <c r="DC33" s="2">
        <f t="shared" si="50"/>
        <v>72022.4</v>
      </c>
      <c r="DD33" s="2">
        <f t="shared" si="50"/>
        <v>0</v>
      </c>
      <c r="DE33" s="2">
        <f t="shared" si="50"/>
        <v>97000</v>
      </c>
      <c r="DF33" s="2">
        <f t="shared" si="50"/>
        <v>8049.26</v>
      </c>
      <c r="DG33" s="2">
        <f t="shared" si="33"/>
        <v>804292.6</v>
      </c>
      <c r="DH33" s="2">
        <f t="shared" si="50"/>
        <v>0</v>
      </c>
      <c r="DI33" s="2">
        <f t="shared" si="50"/>
        <v>0</v>
      </c>
      <c r="DJ33" s="2">
        <f t="shared" si="50"/>
        <v>0</v>
      </c>
      <c r="DK33" s="2">
        <f t="shared" si="50"/>
        <v>0</v>
      </c>
      <c r="DL33" s="2">
        <f t="shared" si="50"/>
        <v>1106.4</v>
      </c>
      <c r="DM33" s="2">
        <f t="shared" si="50"/>
        <v>0</v>
      </c>
      <c r="DN33" s="2">
        <f t="shared" si="50"/>
        <v>5194.73</v>
      </c>
      <c r="DO33" s="36">
        <f t="shared" si="26"/>
        <v>6301.129999999999</v>
      </c>
    </row>
    <row r="34" spans="1:119" ht="30">
      <c r="A34" s="28" t="s">
        <v>217</v>
      </c>
      <c r="B34" s="8">
        <v>18676</v>
      </c>
      <c r="C34" s="2" t="s">
        <v>218</v>
      </c>
      <c r="D34" s="2">
        <v>20019</v>
      </c>
      <c r="E34" s="2" t="s">
        <v>217</v>
      </c>
      <c r="F34" s="2" t="s">
        <v>219</v>
      </c>
      <c r="G34" s="2" t="s">
        <v>220</v>
      </c>
      <c r="H34" s="2" t="s">
        <v>221</v>
      </c>
      <c r="I34" s="2" t="s">
        <v>222</v>
      </c>
      <c r="J34" s="2">
        <v>1979</v>
      </c>
      <c r="K34" s="2" t="s">
        <v>58</v>
      </c>
      <c r="L34" s="2">
        <v>692</v>
      </c>
      <c r="M34" s="2">
        <v>793</v>
      </c>
      <c r="N34" s="2"/>
      <c r="O34" s="2">
        <v>80</v>
      </c>
      <c r="P34" s="2">
        <v>5</v>
      </c>
      <c r="Q34" s="2">
        <v>3</v>
      </c>
      <c r="R34" s="2" t="s">
        <v>223</v>
      </c>
      <c r="S34" s="2" t="s">
        <v>202</v>
      </c>
      <c r="T34" s="2" t="s">
        <v>22</v>
      </c>
      <c r="U34" s="2" t="s">
        <v>21</v>
      </c>
      <c r="V34" s="2">
        <v>18</v>
      </c>
      <c r="W34" s="2">
        <v>0</v>
      </c>
      <c r="X34" s="2">
        <v>0</v>
      </c>
      <c r="Y34" s="2">
        <v>0</v>
      </c>
      <c r="Z34" s="2">
        <v>1</v>
      </c>
      <c r="AA34" s="2">
        <v>0</v>
      </c>
      <c r="AB34" s="2">
        <v>1</v>
      </c>
      <c r="AC34" s="2">
        <v>0</v>
      </c>
      <c r="AD34" s="2">
        <v>1</v>
      </c>
      <c r="AE34" s="2">
        <v>0</v>
      </c>
      <c r="AF34" s="2">
        <v>0</v>
      </c>
      <c r="AG34" s="2">
        <v>0</v>
      </c>
      <c r="AH34" s="2">
        <v>3</v>
      </c>
      <c r="AI34" s="2">
        <v>54</v>
      </c>
      <c r="AJ34" s="2">
        <v>3</v>
      </c>
      <c r="AK34" s="2">
        <v>1</v>
      </c>
      <c r="AL34" s="2">
        <v>32</v>
      </c>
      <c r="AM34" s="2">
        <v>0</v>
      </c>
      <c r="AN34" s="2">
        <v>0</v>
      </c>
      <c r="AO34" s="2" t="s">
        <v>22</v>
      </c>
      <c r="AP34" s="2">
        <v>25</v>
      </c>
      <c r="AQ34" s="8">
        <v>2387</v>
      </c>
      <c r="AR34" s="8">
        <v>1531</v>
      </c>
      <c r="AS34" s="8">
        <v>856</v>
      </c>
      <c r="AT34" s="2">
        <f t="shared" si="7"/>
        <v>0</v>
      </c>
      <c r="AU34" s="8">
        <v>15449</v>
      </c>
      <c r="AV34" s="8">
        <v>11614</v>
      </c>
      <c r="AW34" s="8">
        <v>3835</v>
      </c>
      <c r="AX34" s="8">
        <v>10894</v>
      </c>
      <c r="AY34" s="8">
        <v>7855</v>
      </c>
      <c r="AZ34" s="8">
        <v>3039</v>
      </c>
      <c r="BA34" s="8">
        <v>4555</v>
      </c>
      <c r="BB34" s="8">
        <v>3759</v>
      </c>
      <c r="BC34" s="8">
        <v>796</v>
      </c>
      <c r="BD34" s="8">
        <v>9341</v>
      </c>
      <c r="BE34" s="8">
        <v>3363</v>
      </c>
      <c r="BF34" s="8">
        <v>2372</v>
      </c>
      <c r="BG34" s="8">
        <v>5735</v>
      </c>
      <c r="BH34" s="8">
        <v>4373</v>
      </c>
      <c r="BI34" s="8">
        <v>3828</v>
      </c>
      <c r="BJ34" s="8">
        <v>8201</v>
      </c>
      <c r="BK34" s="8">
        <f t="shared" si="0"/>
        <v>38726</v>
      </c>
      <c r="BL34" s="8">
        <v>27736</v>
      </c>
      <c r="BM34" s="8">
        <v>4861</v>
      </c>
      <c r="BN34" s="8">
        <v>688</v>
      </c>
      <c r="BO34" s="8"/>
      <c r="BP34" s="8"/>
      <c r="BQ34" s="8">
        <v>1364</v>
      </c>
      <c r="BR34" s="8"/>
      <c r="BS34" s="8"/>
      <c r="BT34" s="8"/>
      <c r="BU34" s="8"/>
      <c r="BV34" s="8">
        <v>813</v>
      </c>
      <c r="BW34" s="8">
        <v>69</v>
      </c>
      <c r="BX34" s="8">
        <v>2934</v>
      </c>
      <c r="BY34" s="2">
        <f t="shared" si="1"/>
        <v>30670</v>
      </c>
      <c r="BZ34" s="8">
        <v>3156</v>
      </c>
      <c r="CA34" s="8">
        <v>3053</v>
      </c>
      <c r="CB34" s="8">
        <v>103</v>
      </c>
      <c r="CC34" s="2"/>
      <c r="CD34" s="2">
        <v>1202</v>
      </c>
      <c r="CE34" s="2">
        <v>1039</v>
      </c>
      <c r="CF34" s="2">
        <v>699</v>
      </c>
      <c r="CG34" s="2">
        <v>340</v>
      </c>
      <c r="CH34" s="2">
        <v>163</v>
      </c>
      <c r="CI34" s="2">
        <v>118</v>
      </c>
      <c r="CJ34" s="2">
        <v>45</v>
      </c>
      <c r="CK34" s="10"/>
      <c r="CL34" s="8">
        <v>111</v>
      </c>
      <c r="CM34" s="8">
        <v>23</v>
      </c>
      <c r="CN34" s="8">
        <v>2</v>
      </c>
      <c r="CO34" s="8">
        <v>0</v>
      </c>
      <c r="CP34" s="8">
        <v>179</v>
      </c>
      <c r="CQ34" s="8">
        <v>175</v>
      </c>
      <c r="CR34" s="8">
        <v>4</v>
      </c>
      <c r="CS34" s="8">
        <v>5</v>
      </c>
      <c r="CT34" s="8">
        <v>4</v>
      </c>
      <c r="CU34" s="8">
        <v>1</v>
      </c>
      <c r="CV34" s="2"/>
      <c r="CW34" s="8">
        <v>116848.81</v>
      </c>
      <c r="CX34" s="8">
        <v>28617.88</v>
      </c>
      <c r="CY34" s="8"/>
      <c r="CZ34" s="8">
        <v>1483.9</v>
      </c>
      <c r="DA34" s="8"/>
      <c r="DB34" s="8">
        <v>5706</v>
      </c>
      <c r="DC34" s="8">
        <v>19123.2</v>
      </c>
      <c r="DD34" s="8">
        <v>7518</v>
      </c>
      <c r="DE34" s="8">
        <v>54669.3</v>
      </c>
      <c r="DF34" s="8"/>
      <c r="DG34" s="2">
        <f t="shared" si="33"/>
        <v>233967.09000000003</v>
      </c>
      <c r="DH34" s="8"/>
      <c r="DI34" s="8"/>
      <c r="DJ34" s="8"/>
      <c r="DK34" s="8"/>
      <c r="DL34" s="8"/>
      <c r="DM34" s="8"/>
      <c r="DN34" s="8"/>
      <c r="DO34" s="36"/>
    </row>
    <row r="35" spans="1:119" ht="28.5">
      <c r="A35" s="28" t="s">
        <v>224</v>
      </c>
      <c r="B35" s="8">
        <v>13503</v>
      </c>
      <c r="C35" s="2" t="s">
        <v>225</v>
      </c>
      <c r="D35" s="2">
        <v>20020</v>
      </c>
      <c r="E35" s="2" t="s">
        <v>224</v>
      </c>
      <c r="F35" s="2" t="s">
        <v>226</v>
      </c>
      <c r="G35" s="2">
        <v>0</v>
      </c>
      <c r="H35" s="2" t="s">
        <v>227</v>
      </c>
      <c r="I35" s="2" t="s">
        <v>228</v>
      </c>
      <c r="J35" s="2">
        <v>1967</v>
      </c>
      <c r="K35" s="2" t="s">
        <v>18</v>
      </c>
      <c r="L35" s="2">
        <v>156</v>
      </c>
      <c r="M35" s="2">
        <v>156</v>
      </c>
      <c r="N35" s="2"/>
      <c r="O35" s="2">
        <v>26</v>
      </c>
      <c r="P35" s="2">
        <v>2</v>
      </c>
      <c r="Q35" s="2">
        <v>3</v>
      </c>
      <c r="R35" s="2" t="s">
        <v>229</v>
      </c>
      <c r="S35" s="2" t="s">
        <v>20</v>
      </c>
      <c r="T35" s="2" t="s">
        <v>22</v>
      </c>
      <c r="U35" s="2" t="s">
        <v>21</v>
      </c>
      <c r="V35" s="2">
        <v>6</v>
      </c>
      <c r="W35" s="2">
        <v>0</v>
      </c>
      <c r="X35" s="2">
        <v>0</v>
      </c>
      <c r="Y35" s="2">
        <v>0</v>
      </c>
      <c r="Z35" s="2">
        <v>1</v>
      </c>
      <c r="AA35" s="2">
        <v>2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f>W35+Y35+AA35+AC35+AE35</f>
        <v>2</v>
      </c>
      <c r="AH35" s="2">
        <f>X35+Z35+AB35+AD35+AF35</f>
        <v>1</v>
      </c>
      <c r="AI35" s="2">
        <v>6</v>
      </c>
      <c r="AJ35" s="2">
        <f>AG35+AH35</f>
        <v>3</v>
      </c>
      <c r="AK35" s="2">
        <v>0</v>
      </c>
      <c r="AL35" s="2">
        <v>0</v>
      </c>
      <c r="AM35" s="2">
        <v>0</v>
      </c>
      <c r="AN35" s="2">
        <v>0</v>
      </c>
      <c r="AO35" s="2" t="s">
        <v>22</v>
      </c>
      <c r="AP35" s="2">
        <v>17</v>
      </c>
      <c r="AQ35" s="8">
        <v>1143</v>
      </c>
      <c r="AR35" s="8">
        <v>879</v>
      </c>
      <c r="AS35" s="8">
        <v>264</v>
      </c>
      <c r="AT35" s="2">
        <f t="shared" si="7"/>
        <v>0</v>
      </c>
      <c r="AU35" s="8">
        <v>8691</v>
      </c>
      <c r="AV35" s="8">
        <v>7325</v>
      </c>
      <c r="AW35" s="8">
        <v>1366</v>
      </c>
      <c r="AX35" s="8">
        <v>6600</v>
      </c>
      <c r="AY35" s="8">
        <v>5494</v>
      </c>
      <c r="AZ35" s="8">
        <v>1106</v>
      </c>
      <c r="BA35" s="8">
        <v>2091</v>
      </c>
      <c r="BB35" s="8">
        <v>1831</v>
      </c>
      <c r="BC35" s="8">
        <v>260</v>
      </c>
      <c r="BD35" s="8">
        <v>1702</v>
      </c>
      <c r="BE35" s="8">
        <v>1506</v>
      </c>
      <c r="BF35" s="8">
        <v>626</v>
      </c>
      <c r="BG35" s="8">
        <v>2132</v>
      </c>
      <c r="BH35" s="8">
        <v>2251</v>
      </c>
      <c r="BI35" s="8">
        <v>1575</v>
      </c>
      <c r="BJ35" s="8">
        <v>3826</v>
      </c>
      <c r="BK35" s="8">
        <f t="shared" si="0"/>
        <v>16351</v>
      </c>
      <c r="BL35" s="8">
        <v>17007</v>
      </c>
      <c r="BM35" s="8">
        <v>1876</v>
      </c>
      <c r="BN35" s="8">
        <v>478</v>
      </c>
      <c r="BO35" s="8"/>
      <c r="BP35" s="8"/>
      <c r="BQ35" s="8">
        <v>234</v>
      </c>
      <c r="BR35" s="8"/>
      <c r="BS35" s="8"/>
      <c r="BT35" s="8"/>
      <c r="BU35" s="8"/>
      <c r="BV35" s="8">
        <v>254</v>
      </c>
      <c r="BW35" s="8">
        <v>24</v>
      </c>
      <c r="BX35" s="8">
        <v>990</v>
      </c>
      <c r="BY35" s="2">
        <f t="shared" si="1"/>
        <v>17997</v>
      </c>
      <c r="BZ35" s="8">
        <v>70</v>
      </c>
      <c r="CA35" s="8">
        <v>62</v>
      </c>
      <c r="CB35" s="8">
        <v>8</v>
      </c>
      <c r="CC35" s="2"/>
      <c r="CD35" s="2">
        <v>363</v>
      </c>
      <c r="CE35" s="2">
        <v>326</v>
      </c>
      <c r="CF35" s="2">
        <v>219</v>
      </c>
      <c r="CG35" s="2">
        <v>107</v>
      </c>
      <c r="CH35" s="2">
        <v>37</v>
      </c>
      <c r="CI35" s="2">
        <v>32</v>
      </c>
      <c r="CJ35" s="2">
        <v>5</v>
      </c>
      <c r="CK35" s="10"/>
      <c r="CL35" s="8">
        <v>52</v>
      </c>
      <c r="CM35" s="10">
        <v>32</v>
      </c>
      <c r="CN35" s="10">
        <v>5</v>
      </c>
      <c r="CO35" s="10">
        <v>0</v>
      </c>
      <c r="CP35" s="8">
        <v>5</v>
      </c>
      <c r="CQ35" s="8">
        <v>4</v>
      </c>
      <c r="CR35" s="8">
        <v>1</v>
      </c>
      <c r="CS35" s="8"/>
      <c r="CT35" s="8"/>
      <c r="CU35" s="8"/>
      <c r="CV35" s="2"/>
      <c r="CW35" s="8">
        <v>81410.19</v>
      </c>
      <c r="CX35" s="8">
        <v>11236.183874999999</v>
      </c>
      <c r="CY35" s="8"/>
      <c r="CZ35" s="8">
        <v>3000</v>
      </c>
      <c r="DA35" s="8"/>
      <c r="DB35" s="8">
        <v>1280</v>
      </c>
      <c r="DC35" s="8">
        <v>15202.1</v>
      </c>
      <c r="DD35" s="8"/>
      <c r="DE35" s="8">
        <v>10000</v>
      </c>
      <c r="DF35" s="8"/>
      <c r="DG35" s="2">
        <f t="shared" si="33"/>
        <v>122128.47387500001</v>
      </c>
      <c r="DH35" s="8"/>
      <c r="DI35" s="8"/>
      <c r="DJ35" s="8"/>
      <c r="DK35" s="8"/>
      <c r="DL35" s="8"/>
      <c r="DM35" s="8"/>
      <c r="DN35" s="8"/>
      <c r="DO35" s="36"/>
    </row>
    <row r="36" spans="1:119" ht="28.5">
      <c r="A36" s="28" t="s">
        <v>230</v>
      </c>
      <c r="B36" s="8">
        <v>8178</v>
      </c>
      <c r="C36" s="2" t="s">
        <v>231</v>
      </c>
      <c r="D36" s="2">
        <v>20010</v>
      </c>
      <c r="E36" s="2" t="s">
        <v>230</v>
      </c>
      <c r="F36" s="2" t="s">
        <v>232</v>
      </c>
      <c r="G36" s="2">
        <v>0</v>
      </c>
      <c r="H36" s="2" t="s">
        <v>233</v>
      </c>
      <c r="I36" s="2" t="s">
        <v>234</v>
      </c>
      <c r="J36" s="2">
        <v>1975</v>
      </c>
      <c r="K36" s="2" t="s">
        <v>190</v>
      </c>
      <c r="L36" s="2">
        <v>370</v>
      </c>
      <c r="M36" s="2">
        <v>400</v>
      </c>
      <c r="N36" s="2">
        <v>60</v>
      </c>
      <c r="O36" s="2">
        <v>40</v>
      </c>
      <c r="P36" s="2">
        <v>1</v>
      </c>
      <c r="Q36" s="2">
        <v>2</v>
      </c>
      <c r="R36" s="2" t="s">
        <v>235</v>
      </c>
      <c r="S36" s="2" t="s">
        <v>20</v>
      </c>
      <c r="T36" s="2" t="s">
        <v>22</v>
      </c>
      <c r="U36" s="2" t="s">
        <v>21</v>
      </c>
      <c r="V36" s="2">
        <v>3</v>
      </c>
      <c r="W36" s="2">
        <v>0</v>
      </c>
      <c r="X36" s="2">
        <v>0</v>
      </c>
      <c r="Y36" s="2">
        <v>0</v>
      </c>
      <c r="Z36" s="2">
        <v>1</v>
      </c>
      <c r="AA36" s="2">
        <v>1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f>W36+Y36+AA36+AC36+AE36</f>
        <v>1</v>
      </c>
      <c r="AH36" s="2">
        <f>X36+Z36+AB36+AD36+AF36</f>
        <v>1</v>
      </c>
      <c r="AI36" s="2">
        <v>3</v>
      </c>
      <c r="AJ36" s="2">
        <f>AG36+AH36</f>
        <v>2</v>
      </c>
      <c r="AK36" s="2">
        <v>0</v>
      </c>
      <c r="AL36" s="2">
        <v>0</v>
      </c>
      <c r="AM36" s="2">
        <v>0</v>
      </c>
      <c r="AN36" s="2">
        <v>0</v>
      </c>
      <c r="AO36" s="2" t="s">
        <v>22</v>
      </c>
      <c r="AP36" s="2">
        <v>26</v>
      </c>
      <c r="AQ36" s="8">
        <v>872</v>
      </c>
      <c r="AR36" s="8">
        <v>652</v>
      </c>
      <c r="AS36" s="8">
        <v>220</v>
      </c>
      <c r="AT36" s="2">
        <f t="shared" si="7"/>
        <v>0</v>
      </c>
      <c r="AU36" s="8">
        <v>6139</v>
      </c>
      <c r="AV36" s="8">
        <v>4072</v>
      </c>
      <c r="AW36" s="8">
        <v>2067</v>
      </c>
      <c r="AX36" s="8">
        <v>4626</v>
      </c>
      <c r="AY36" s="8">
        <v>2952</v>
      </c>
      <c r="AZ36" s="8">
        <v>1674</v>
      </c>
      <c r="BA36" s="8">
        <v>1513</v>
      </c>
      <c r="BB36" s="8">
        <v>1120</v>
      </c>
      <c r="BC36" s="8">
        <v>393</v>
      </c>
      <c r="BD36" s="8">
        <v>1427</v>
      </c>
      <c r="BE36" s="8">
        <v>1556</v>
      </c>
      <c r="BF36" s="8">
        <v>880</v>
      </c>
      <c r="BG36" s="8">
        <v>2436</v>
      </c>
      <c r="BH36" s="8">
        <v>2649</v>
      </c>
      <c r="BI36" s="8">
        <v>2363</v>
      </c>
      <c r="BJ36" s="8">
        <v>5012</v>
      </c>
      <c r="BK36" s="8">
        <f t="shared" si="0"/>
        <v>15014</v>
      </c>
      <c r="BL36" s="8">
        <v>13234</v>
      </c>
      <c r="BM36" s="8">
        <v>3459</v>
      </c>
      <c r="BN36" s="8">
        <v>187</v>
      </c>
      <c r="BO36" s="8"/>
      <c r="BP36" s="8"/>
      <c r="BQ36" s="8">
        <v>460</v>
      </c>
      <c r="BR36" s="8"/>
      <c r="BS36" s="8"/>
      <c r="BT36" s="8"/>
      <c r="BU36" s="8"/>
      <c r="BV36" s="8">
        <v>139</v>
      </c>
      <c r="BW36" s="8">
        <v>49</v>
      </c>
      <c r="BX36" s="8">
        <v>835</v>
      </c>
      <c r="BY36" s="2">
        <f t="shared" si="1"/>
        <v>14069</v>
      </c>
      <c r="BZ36" s="8">
        <v>19</v>
      </c>
      <c r="CA36" s="8">
        <v>14</v>
      </c>
      <c r="CB36" s="8">
        <v>5</v>
      </c>
      <c r="CC36" s="2"/>
      <c r="CD36" s="2">
        <v>419</v>
      </c>
      <c r="CE36" s="2">
        <v>344</v>
      </c>
      <c r="CF36" s="2">
        <v>197</v>
      </c>
      <c r="CG36" s="2">
        <v>147</v>
      </c>
      <c r="CH36" s="2">
        <v>75</v>
      </c>
      <c r="CI36" s="2">
        <v>51</v>
      </c>
      <c r="CJ36" s="2">
        <v>24</v>
      </c>
      <c r="CK36" s="10"/>
      <c r="CL36" s="8">
        <v>300</v>
      </c>
      <c r="CM36" s="10">
        <v>8</v>
      </c>
      <c r="CN36" s="10">
        <v>1</v>
      </c>
      <c r="CO36" s="10"/>
      <c r="CP36" s="8">
        <v>6</v>
      </c>
      <c r="CQ36" s="8">
        <v>6</v>
      </c>
      <c r="CR36" s="8"/>
      <c r="CS36" s="8">
        <v>17</v>
      </c>
      <c r="CT36" s="8">
        <v>10</v>
      </c>
      <c r="CU36" s="8">
        <v>7</v>
      </c>
      <c r="CV36" s="2"/>
      <c r="CW36" s="8">
        <v>40000</v>
      </c>
      <c r="CX36" s="8">
        <v>6805.11825</v>
      </c>
      <c r="CY36" s="8"/>
      <c r="CZ36" s="8">
        <v>1000</v>
      </c>
      <c r="DA36" s="8"/>
      <c r="DB36" s="8">
        <v>1500</v>
      </c>
      <c r="DC36" s="8">
        <v>11474.6</v>
      </c>
      <c r="DD36" s="8">
        <v>3000</v>
      </c>
      <c r="DE36" s="8">
        <v>10065</v>
      </c>
      <c r="DF36" s="8">
        <v>1500</v>
      </c>
      <c r="DG36" s="2">
        <f t="shared" si="33"/>
        <v>75344.71825</v>
      </c>
      <c r="DH36" s="8"/>
      <c r="DI36" s="8"/>
      <c r="DJ36" s="8"/>
      <c r="DK36" s="8"/>
      <c r="DL36" s="8"/>
      <c r="DM36" s="8"/>
      <c r="DN36" s="8"/>
      <c r="DO36" s="36"/>
    </row>
    <row r="37" spans="1:119" ht="28.5">
      <c r="A37" s="28" t="s">
        <v>236</v>
      </c>
      <c r="B37" s="8">
        <v>6114</v>
      </c>
      <c r="C37" s="2" t="s">
        <v>237</v>
      </c>
      <c r="D37" s="2">
        <v>20020</v>
      </c>
      <c r="E37" s="2" t="s">
        <v>236</v>
      </c>
      <c r="F37" s="2">
        <v>331434455</v>
      </c>
      <c r="G37" s="2"/>
      <c r="H37" s="2" t="s">
        <v>238</v>
      </c>
      <c r="I37" s="2" t="s">
        <v>239</v>
      </c>
      <c r="J37" s="2">
        <v>1976</v>
      </c>
      <c r="K37" s="2" t="s">
        <v>190</v>
      </c>
      <c r="L37" s="2">
        <v>102</v>
      </c>
      <c r="M37" s="2">
        <v>110</v>
      </c>
      <c r="N37" s="2">
        <v>30</v>
      </c>
      <c r="O37" s="2">
        <v>6</v>
      </c>
      <c r="P37" s="2">
        <v>2</v>
      </c>
      <c r="Q37" s="2">
        <v>4</v>
      </c>
      <c r="R37" s="2" t="s">
        <v>285</v>
      </c>
      <c r="S37" s="2" t="s">
        <v>20</v>
      </c>
      <c r="T37" s="2" t="s">
        <v>22</v>
      </c>
      <c r="U37" s="2" t="s">
        <v>21</v>
      </c>
      <c r="V37" s="2">
        <v>5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f>X37+Z37+AB37+AD37+AF37</f>
        <v>0</v>
      </c>
      <c r="AI37" s="2">
        <v>0</v>
      </c>
      <c r="AJ37" s="2">
        <f>AG37+AH37</f>
        <v>0</v>
      </c>
      <c r="AK37" s="2">
        <v>1</v>
      </c>
      <c r="AL37" s="2">
        <v>26</v>
      </c>
      <c r="AM37" s="2">
        <v>0</v>
      </c>
      <c r="AN37" s="2">
        <v>0</v>
      </c>
      <c r="AO37" s="2" t="s">
        <v>22</v>
      </c>
      <c r="AP37" s="2">
        <v>20</v>
      </c>
      <c r="AQ37" s="8">
        <v>545</v>
      </c>
      <c r="AR37" s="8">
        <v>351</v>
      </c>
      <c r="AS37" s="8">
        <v>194</v>
      </c>
      <c r="AT37" s="2">
        <f t="shared" si="7"/>
        <v>0</v>
      </c>
      <c r="AU37" s="8">
        <v>4527</v>
      </c>
      <c r="AV37" s="8">
        <v>3227</v>
      </c>
      <c r="AW37" s="8">
        <v>1300</v>
      </c>
      <c r="AX37" s="8">
        <v>3543</v>
      </c>
      <c r="AY37" s="8">
        <v>2534</v>
      </c>
      <c r="AZ37" s="8">
        <v>1009</v>
      </c>
      <c r="BA37" s="8">
        <v>984</v>
      </c>
      <c r="BB37" s="8">
        <v>693</v>
      </c>
      <c r="BC37" s="8">
        <v>291</v>
      </c>
      <c r="BD37" s="8">
        <v>1065</v>
      </c>
      <c r="BE37" s="8">
        <v>1248</v>
      </c>
      <c r="BF37" s="8">
        <v>623</v>
      </c>
      <c r="BG37" s="8">
        <v>1871</v>
      </c>
      <c r="BH37" s="8">
        <v>1513</v>
      </c>
      <c r="BI37" s="8">
        <v>925</v>
      </c>
      <c r="BJ37" s="8">
        <v>2438</v>
      </c>
      <c r="BK37" s="8">
        <f t="shared" si="0"/>
        <v>9901</v>
      </c>
      <c r="BL37" s="8">
        <v>9555</v>
      </c>
      <c r="BM37" s="8">
        <v>2557</v>
      </c>
      <c r="BN37" s="8">
        <v>23</v>
      </c>
      <c r="BO37" s="8"/>
      <c r="BP37" s="8"/>
      <c r="BQ37" s="8">
        <v>87</v>
      </c>
      <c r="BR37" s="8"/>
      <c r="BS37" s="8"/>
      <c r="BT37" s="8"/>
      <c r="BU37" s="8"/>
      <c r="BV37" s="8">
        <v>118</v>
      </c>
      <c r="BW37" s="8">
        <v>20</v>
      </c>
      <c r="BX37" s="8">
        <v>248</v>
      </c>
      <c r="BY37" s="2">
        <f t="shared" si="1"/>
        <v>9803</v>
      </c>
      <c r="BZ37" s="8">
        <v>39</v>
      </c>
      <c r="CA37" s="8">
        <v>36</v>
      </c>
      <c r="CB37" s="8">
        <v>3</v>
      </c>
      <c r="CC37" s="2"/>
      <c r="CD37" s="2">
        <v>339</v>
      </c>
      <c r="CE37" s="2">
        <v>251</v>
      </c>
      <c r="CF37" s="2">
        <v>187</v>
      </c>
      <c r="CG37" s="2">
        <v>64</v>
      </c>
      <c r="CH37" s="2">
        <v>88</v>
      </c>
      <c r="CI37" s="2">
        <v>64</v>
      </c>
      <c r="CJ37" s="2">
        <v>24</v>
      </c>
      <c r="CK37" s="10"/>
      <c r="CL37" s="8">
        <v>279</v>
      </c>
      <c r="CM37" s="10">
        <v>0</v>
      </c>
      <c r="CN37" s="10">
        <v>0</v>
      </c>
      <c r="CO37" s="10">
        <v>0</v>
      </c>
      <c r="CP37" s="8">
        <v>53</v>
      </c>
      <c r="CQ37" s="8">
        <v>52</v>
      </c>
      <c r="CR37" s="8">
        <v>1</v>
      </c>
      <c r="CS37" s="8">
        <v>19</v>
      </c>
      <c r="CT37" s="8">
        <v>19</v>
      </c>
      <c r="CU37" s="8"/>
      <c r="CV37" s="2"/>
      <c r="CW37" s="8">
        <v>24200</v>
      </c>
      <c r="CX37" s="8">
        <v>5087.61</v>
      </c>
      <c r="CY37" s="8">
        <v>1000</v>
      </c>
      <c r="CZ37" s="8"/>
      <c r="DA37" s="8"/>
      <c r="DB37" s="8">
        <v>1700</v>
      </c>
      <c r="DC37" s="8">
        <v>10179.8</v>
      </c>
      <c r="DD37" s="8">
        <v>2000</v>
      </c>
      <c r="DE37" s="8">
        <v>5000</v>
      </c>
      <c r="DF37" s="8"/>
      <c r="DG37" s="2">
        <f t="shared" si="33"/>
        <v>49167.41</v>
      </c>
      <c r="DH37" s="8"/>
      <c r="DI37" s="8"/>
      <c r="DJ37" s="8"/>
      <c r="DK37" s="8"/>
      <c r="DL37" s="8"/>
      <c r="DM37" s="8"/>
      <c r="DN37" s="8"/>
      <c r="DO37" s="36"/>
    </row>
    <row r="38" spans="1:119" ht="15">
      <c r="A38" s="31" t="s">
        <v>388</v>
      </c>
      <c r="B38" s="2">
        <f>SUM(B2:B37)</f>
        <v>759664</v>
      </c>
      <c r="C38" s="2"/>
      <c r="D38" s="2"/>
      <c r="E38" s="2">
        <v>0</v>
      </c>
      <c r="F38" s="2"/>
      <c r="G38" s="2"/>
      <c r="H38" s="2"/>
      <c r="I38" s="2"/>
      <c r="J38" s="2"/>
      <c r="K38" s="2"/>
      <c r="L38" s="2">
        <f aca="true" t="shared" si="51" ref="L38:Q38">SUM(L2:L37)</f>
        <v>19302</v>
      </c>
      <c r="M38" s="2">
        <f t="shared" si="51"/>
        <v>25678</v>
      </c>
      <c r="N38" s="2">
        <f t="shared" si="51"/>
        <v>2363.01</v>
      </c>
      <c r="O38" s="2">
        <f t="shared" si="51"/>
        <v>2942</v>
      </c>
      <c r="P38" s="2">
        <f t="shared" si="51"/>
        <v>189</v>
      </c>
      <c r="Q38" s="2">
        <f t="shared" si="51"/>
        <v>230</v>
      </c>
      <c r="R38" s="2"/>
      <c r="S38" s="2"/>
      <c r="T38" s="2">
        <f>COUNTIF(T2:T37,"SI")</f>
        <v>12</v>
      </c>
      <c r="U38" s="2">
        <f>COUNTIF(U2:U37,"SI")</f>
        <v>23</v>
      </c>
      <c r="V38" s="2">
        <f aca="true" t="shared" si="52" ref="V38:AH38">SUM(V2:V37)</f>
        <v>347</v>
      </c>
      <c r="W38" s="2">
        <f t="shared" si="52"/>
        <v>2</v>
      </c>
      <c r="X38" s="2">
        <f t="shared" si="52"/>
        <v>6</v>
      </c>
      <c r="Y38" s="2">
        <f t="shared" si="52"/>
        <v>20</v>
      </c>
      <c r="Z38" s="2">
        <f t="shared" si="52"/>
        <v>13</v>
      </c>
      <c r="AA38" s="2">
        <f t="shared" si="52"/>
        <v>66</v>
      </c>
      <c r="AB38" s="2">
        <f t="shared" si="52"/>
        <v>27</v>
      </c>
      <c r="AC38" s="2">
        <f t="shared" si="52"/>
        <v>48</v>
      </c>
      <c r="AD38" s="2">
        <f t="shared" si="52"/>
        <v>14</v>
      </c>
      <c r="AE38" s="2">
        <f t="shared" si="52"/>
        <v>1</v>
      </c>
      <c r="AF38" s="2">
        <f t="shared" si="52"/>
        <v>3</v>
      </c>
      <c r="AG38" s="2">
        <f t="shared" si="52"/>
        <v>136</v>
      </c>
      <c r="AH38" s="2">
        <f t="shared" si="52"/>
        <v>64</v>
      </c>
      <c r="AI38" s="2"/>
      <c r="AJ38" s="2">
        <f>SUM(AJ2:AJ37)</f>
        <v>201</v>
      </c>
      <c r="AK38" s="2">
        <f>SUM(AK2:AK37)</f>
        <v>39</v>
      </c>
      <c r="AL38" s="2">
        <f>SUM(AL2:AL37)</f>
        <v>686</v>
      </c>
      <c r="AM38" s="2">
        <f>SUM(AM2:AM37)</f>
        <v>12</v>
      </c>
      <c r="AN38" s="2">
        <f>SUM(AN2:AN37)</f>
        <v>13.25</v>
      </c>
      <c r="AO38" s="2">
        <f>COUNTIF(AO2:AO37,"SI")</f>
        <v>8</v>
      </c>
      <c r="AP38" s="2"/>
      <c r="AQ38" s="2">
        <f>SUM(AQ2:AQ37)</f>
        <v>89202</v>
      </c>
      <c r="AR38" s="2">
        <f>SUM(AR2:AR37)</f>
        <v>63143</v>
      </c>
      <c r="AS38" s="2">
        <f>SUM(AS2:AS37)</f>
        <v>26059</v>
      </c>
      <c r="AT38" s="2">
        <f t="shared" si="7"/>
        <v>0</v>
      </c>
      <c r="AU38" s="2">
        <f aca="true" t="shared" si="53" ref="AU38:BJ38">SUM(AU2:AU37)</f>
        <v>792788</v>
      </c>
      <c r="AV38" s="2">
        <f t="shared" si="53"/>
        <v>579889</v>
      </c>
      <c r="AW38" s="2">
        <f t="shared" si="53"/>
        <v>212899</v>
      </c>
      <c r="AX38" s="2">
        <f t="shared" si="53"/>
        <v>534168</v>
      </c>
      <c r="AY38" s="2">
        <f t="shared" si="53"/>
        <v>372456</v>
      </c>
      <c r="AZ38" s="2">
        <f t="shared" si="53"/>
        <v>161712</v>
      </c>
      <c r="BA38" s="2">
        <f t="shared" si="53"/>
        <v>258620</v>
      </c>
      <c r="BB38" s="2">
        <f t="shared" si="53"/>
        <v>207433</v>
      </c>
      <c r="BC38" s="2">
        <f t="shared" si="53"/>
        <v>51187</v>
      </c>
      <c r="BD38" s="2">
        <f t="shared" si="53"/>
        <v>433115</v>
      </c>
      <c r="BE38" s="2">
        <f t="shared" si="53"/>
        <v>148365</v>
      </c>
      <c r="BF38" s="2">
        <f t="shared" si="53"/>
        <v>121411</v>
      </c>
      <c r="BG38" s="2">
        <f t="shared" si="53"/>
        <v>269776</v>
      </c>
      <c r="BH38" s="2">
        <f t="shared" si="53"/>
        <v>148905</v>
      </c>
      <c r="BI38" s="2">
        <f t="shared" si="53"/>
        <v>120414</v>
      </c>
      <c r="BJ38" s="2">
        <f t="shared" si="53"/>
        <v>269319</v>
      </c>
      <c r="BK38" s="8">
        <f t="shared" si="0"/>
        <v>1764998</v>
      </c>
      <c r="BL38" s="2">
        <f aca="true" t="shared" si="54" ref="BL38:BW38">SUM(BL2:BL37)</f>
        <v>1200994</v>
      </c>
      <c r="BM38" s="2">
        <f t="shared" si="54"/>
        <v>232069</v>
      </c>
      <c r="BN38" s="2">
        <f t="shared" si="54"/>
        <v>33668</v>
      </c>
      <c r="BO38" s="2">
        <f t="shared" si="54"/>
        <v>277</v>
      </c>
      <c r="BP38" s="2">
        <f t="shared" si="54"/>
        <v>0</v>
      </c>
      <c r="BQ38" s="2">
        <f t="shared" si="54"/>
        <v>36773</v>
      </c>
      <c r="BR38" s="2">
        <f t="shared" si="54"/>
        <v>761</v>
      </c>
      <c r="BS38" s="2">
        <f t="shared" si="54"/>
        <v>0</v>
      </c>
      <c r="BT38" s="2">
        <f t="shared" si="54"/>
        <v>0</v>
      </c>
      <c r="BU38" s="2">
        <f t="shared" si="54"/>
        <v>0</v>
      </c>
      <c r="BV38" s="2">
        <f t="shared" si="54"/>
        <v>39953</v>
      </c>
      <c r="BW38" s="2">
        <f t="shared" si="54"/>
        <v>7457</v>
      </c>
      <c r="BX38" s="2">
        <f>SUM(BN38:BW38)</f>
        <v>118889</v>
      </c>
      <c r="BY38" s="2">
        <f>SUM(BY2:BY37)</f>
        <v>1319883</v>
      </c>
      <c r="BZ38" s="10">
        <f>CA38+CB38</f>
        <v>61030</v>
      </c>
      <c r="CA38" s="2">
        <f aca="true" t="shared" si="55" ref="CA38:CV38">SUM(CA2:CA37)</f>
        <v>54430</v>
      </c>
      <c r="CB38" s="2">
        <f t="shared" si="55"/>
        <v>6600</v>
      </c>
      <c r="CC38" s="2">
        <f t="shared" si="55"/>
        <v>0</v>
      </c>
      <c r="CD38" s="2">
        <f t="shared" si="55"/>
        <v>55860</v>
      </c>
      <c r="CE38" s="2">
        <f t="shared" si="55"/>
        <v>46979</v>
      </c>
      <c r="CF38" s="2">
        <f t="shared" si="55"/>
        <v>26503</v>
      </c>
      <c r="CG38" s="2">
        <f t="shared" si="55"/>
        <v>20476</v>
      </c>
      <c r="CH38" s="2">
        <f t="shared" si="55"/>
        <v>8881</v>
      </c>
      <c r="CI38" s="2">
        <f t="shared" si="55"/>
        <v>6504</v>
      </c>
      <c r="CJ38" s="2">
        <f t="shared" si="55"/>
        <v>2377</v>
      </c>
      <c r="CK38" s="2">
        <f t="shared" si="55"/>
        <v>0</v>
      </c>
      <c r="CL38" s="2">
        <f t="shared" si="55"/>
        <v>7285</v>
      </c>
      <c r="CM38" s="2">
        <f t="shared" si="55"/>
        <v>1293</v>
      </c>
      <c r="CN38" s="2">
        <f t="shared" si="55"/>
        <v>173</v>
      </c>
      <c r="CO38" s="2">
        <f t="shared" si="55"/>
        <v>134</v>
      </c>
      <c r="CP38" s="2">
        <f t="shared" si="55"/>
        <v>9703</v>
      </c>
      <c r="CQ38" s="2">
        <f t="shared" si="55"/>
        <v>7897</v>
      </c>
      <c r="CR38" s="2">
        <f t="shared" si="55"/>
        <v>1806</v>
      </c>
      <c r="CS38" s="2">
        <f t="shared" si="55"/>
        <v>1686</v>
      </c>
      <c r="CT38" s="2">
        <f t="shared" si="55"/>
        <v>1349</v>
      </c>
      <c r="CU38" s="2">
        <f t="shared" si="55"/>
        <v>341</v>
      </c>
      <c r="CV38" s="2">
        <f t="shared" si="55"/>
        <v>0</v>
      </c>
      <c r="CW38" s="8">
        <f aca="true" t="shared" si="56" ref="CW38:DC38">SUM(CW2:CW37)</f>
        <v>5863309.7700000005</v>
      </c>
      <c r="CX38" s="8">
        <f t="shared" si="56"/>
        <v>734682.83855</v>
      </c>
      <c r="CY38" s="8">
        <f t="shared" si="56"/>
        <v>60024.46</v>
      </c>
      <c r="CZ38" s="8">
        <f t="shared" si="56"/>
        <v>124116.67</v>
      </c>
      <c r="DA38" s="8">
        <f t="shared" si="56"/>
        <v>9833.78</v>
      </c>
      <c r="DB38" s="8">
        <f t="shared" si="56"/>
        <v>295316.83</v>
      </c>
      <c r="DC38" s="8">
        <f t="shared" si="56"/>
        <v>824105.2999999998</v>
      </c>
      <c r="DD38" s="8">
        <f aca="true" t="shared" si="57" ref="DD38:DO38">SUM(DD2:DD37)</f>
        <v>163748.22</v>
      </c>
      <c r="DE38" s="8">
        <f t="shared" si="57"/>
        <v>1240118.6233333333</v>
      </c>
      <c r="DF38" s="8">
        <f t="shared" si="57"/>
        <v>145258.92</v>
      </c>
      <c r="DG38" s="8">
        <f t="shared" si="57"/>
        <v>9460515.411883334</v>
      </c>
      <c r="DH38" s="8">
        <f t="shared" si="57"/>
        <v>1819625</v>
      </c>
      <c r="DI38" s="8">
        <f t="shared" si="57"/>
        <v>162314</v>
      </c>
      <c r="DJ38" s="8">
        <f t="shared" si="57"/>
        <v>101831.26</v>
      </c>
      <c r="DK38" s="8">
        <f t="shared" si="57"/>
        <v>2988</v>
      </c>
      <c r="DL38" s="8">
        <f t="shared" si="57"/>
        <v>76196.45</v>
      </c>
      <c r="DM38" s="8">
        <f t="shared" si="57"/>
        <v>801.67</v>
      </c>
      <c r="DN38" s="8">
        <f t="shared" si="57"/>
        <v>183021.05000000002</v>
      </c>
      <c r="DO38" s="36">
        <f t="shared" si="57"/>
        <v>2346777.43</v>
      </c>
    </row>
    <row r="39" spans="1:119" ht="63.75">
      <c r="A39" s="33" t="s">
        <v>390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>
        <v>0</v>
      </c>
      <c r="AZ39" s="2">
        <v>0</v>
      </c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>
        <f>BX39+BL39</f>
        <v>0</v>
      </c>
      <c r="BZ39" s="10">
        <f>CA39+CB39</f>
        <v>0</v>
      </c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8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11"/>
    </row>
    <row r="40" spans="1:119" ht="15">
      <c r="A40" s="2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>
        <v>0</v>
      </c>
      <c r="AZ40" s="2">
        <v>0</v>
      </c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>
        <f aca="true" t="shared" si="58" ref="BY40:BY66">BX40+BL40</f>
        <v>0</v>
      </c>
      <c r="BZ40" s="10">
        <f>CA40+CB40</f>
        <v>0</v>
      </c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8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11"/>
    </row>
    <row r="41" spans="1:119" ht="30">
      <c r="A41" s="28" t="s">
        <v>216</v>
      </c>
      <c r="B41" s="2">
        <v>81306</v>
      </c>
      <c r="C41" s="2" t="s">
        <v>240</v>
      </c>
      <c r="D41" s="2">
        <v>20099</v>
      </c>
      <c r="E41" s="2" t="s">
        <v>216</v>
      </c>
      <c r="F41" s="2" t="s">
        <v>241</v>
      </c>
      <c r="G41" s="2" t="s">
        <v>242</v>
      </c>
      <c r="H41" s="2" t="s">
        <v>243</v>
      </c>
      <c r="I41" s="2">
        <v>0</v>
      </c>
      <c r="J41" s="2">
        <v>1951</v>
      </c>
      <c r="K41" s="2" t="s">
        <v>18</v>
      </c>
      <c r="L41" s="2">
        <v>635</v>
      </c>
      <c r="M41" s="2">
        <v>1945</v>
      </c>
      <c r="N41" s="2"/>
      <c r="O41" s="2">
        <v>215</v>
      </c>
      <c r="P41" s="13">
        <v>13</v>
      </c>
      <c r="Q41" s="13">
        <v>10</v>
      </c>
      <c r="R41" s="9" t="s">
        <v>286</v>
      </c>
      <c r="S41" s="2" t="s">
        <v>30</v>
      </c>
      <c r="T41" s="2" t="s">
        <v>49</v>
      </c>
      <c r="U41" s="2" t="s">
        <v>257</v>
      </c>
      <c r="V41" s="2">
        <v>18</v>
      </c>
      <c r="W41" s="2">
        <v>0</v>
      </c>
      <c r="X41" s="2">
        <v>1</v>
      </c>
      <c r="Y41" s="2">
        <v>1</v>
      </c>
      <c r="Z41" s="2">
        <v>0</v>
      </c>
      <c r="AA41" s="13">
        <v>10</v>
      </c>
      <c r="AB41" s="13">
        <v>0</v>
      </c>
      <c r="AC41" s="13">
        <v>6</v>
      </c>
      <c r="AD41" s="13">
        <v>1</v>
      </c>
      <c r="AE41" s="2">
        <v>0</v>
      </c>
      <c r="AF41" s="2">
        <v>0</v>
      </c>
      <c r="AG41" s="13">
        <f aca="true" t="shared" si="59" ref="AG41:AH43">W41+Y41+AA41+AC41+AE41</f>
        <v>17</v>
      </c>
      <c r="AH41" s="2">
        <f t="shared" si="59"/>
        <v>2</v>
      </c>
      <c r="AI41" s="2">
        <v>36</v>
      </c>
      <c r="AJ41" s="2">
        <f>AG41+AH41</f>
        <v>19</v>
      </c>
      <c r="AK41" s="2">
        <v>0</v>
      </c>
      <c r="AL41" s="13">
        <v>0</v>
      </c>
      <c r="AM41" s="2">
        <v>0</v>
      </c>
      <c r="AN41" s="2">
        <v>0</v>
      </c>
      <c r="AO41" s="2">
        <v>0</v>
      </c>
      <c r="AP41" s="2">
        <v>45.5</v>
      </c>
      <c r="AQ41" s="8">
        <v>3354</v>
      </c>
      <c r="AR41" s="8">
        <v>3260</v>
      </c>
      <c r="AS41" s="8">
        <v>94</v>
      </c>
      <c r="AT41" s="2">
        <f>AQ41-AR41-AS41</f>
        <v>0</v>
      </c>
      <c r="AU41" s="8">
        <v>29738</v>
      </c>
      <c r="AV41" s="8">
        <v>29505</v>
      </c>
      <c r="AW41" s="8">
        <v>233</v>
      </c>
      <c r="AX41" s="8">
        <v>18737</v>
      </c>
      <c r="AY41" s="8">
        <v>18630</v>
      </c>
      <c r="AZ41" s="8">
        <v>107</v>
      </c>
      <c r="BA41" s="8">
        <v>11001</v>
      </c>
      <c r="BB41" s="8">
        <v>10875</v>
      </c>
      <c r="BC41" s="8">
        <v>126</v>
      </c>
      <c r="BD41" s="8">
        <v>23092</v>
      </c>
      <c r="BE41" s="8">
        <v>8143</v>
      </c>
      <c r="BF41" s="8">
        <v>4262</v>
      </c>
      <c r="BG41" s="8">
        <v>12405</v>
      </c>
      <c r="BH41" s="8">
        <v>11040</v>
      </c>
      <c r="BI41" s="8">
        <v>11603</v>
      </c>
      <c r="BJ41" s="8">
        <v>22643</v>
      </c>
      <c r="BK41" s="8">
        <f aca="true" t="shared" si="60" ref="BK41:BK66">BJ41+BG41+BD41+AU41</f>
        <v>87878</v>
      </c>
      <c r="BL41" s="8">
        <f>67781+CD41+CL41-CA41</f>
        <v>68796</v>
      </c>
      <c r="BM41" s="8">
        <v>330</v>
      </c>
      <c r="BN41" s="8">
        <v>1110</v>
      </c>
      <c r="BO41" s="8"/>
      <c r="BP41" s="8"/>
      <c r="BQ41" s="8">
        <v>1099</v>
      </c>
      <c r="BR41" s="8"/>
      <c r="BS41" s="8"/>
      <c r="BT41" s="8"/>
      <c r="BU41" s="8"/>
      <c r="BV41" s="8">
        <v>1254</v>
      </c>
      <c r="BW41" s="8">
        <v>163</v>
      </c>
      <c r="BX41" s="8">
        <f>BW41+BV41+BU41+BT41+BS41+BR41+BQ41+BP41+BO41+BN41</f>
        <v>3626</v>
      </c>
      <c r="BY41" s="2">
        <f t="shared" si="58"/>
        <v>72422</v>
      </c>
      <c r="BZ41" s="8">
        <v>897</v>
      </c>
      <c r="CA41" s="8">
        <v>796</v>
      </c>
      <c r="CB41" s="8">
        <v>101</v>
      </c>
      <c r="CC41" s="2"/>
      <c r="CD41" s="8">
        <v>1391</v>
      </c>
      <c r="CE41" s="8">
        <v>1388</v>
      </c>
      <c r="CF41" s="8">
        <v>834</v>
      </c>
      <c r="CG41" s="8">
        <v>554</v>
      </c>
      <c r="CH41" s="8">
        <v>3</v>
      </c>
      <c r="CI41" s="8">
        <v>2</v>
      </c>
      <c r="CJ41" s="8">
        <v>1</v>
      </c>
      <c r="CK41" s="10"/>
      <c r="CL41" s="8">
        <v>420</v>
      </c>
      <c r="CM41" s="10">
        <v>77</v>
      </c>
      <c r="CN41" s="10">
        <v>14</v>
      </c>
      <c r="CO41" s="10"/>
      <c r="CP41" s="8">
        <v>148</v>
      </c>
      <c r="CQ41" s="8">
        <v>146</v>
      </c>
      <c r="CR41" s="8">
        <v>2</v>
      </c>
      <c r="CS41" s="8">
        <v>268</v>
      </c>
      <c r="CT41" s="8">
        <v>245</v>
      </c>
      <c r="CU41" s="8">
        <v>23</v>
      </c>
      <c r="CV41" s="2"/>
      <c r="CW41" s="9">
        <v>495849.62</v>
      </c>
      <c r="CX41" s="2">
        <v>40477.6</v>
      </c>
      <c r="CY41" s="2">
        <v>2226.46</v>
      </c>
      <c r="CZ41" s="2">
        <v>11000</v>
      </c>
      <c r="DA41" s="2"/>
      <c r="DB41" s="2">
        <v>77667.26</v>
      </c>
      <c r="DC41" s="8">
        <v>72022.4</v>
      </c>
      <c r="DD41" s="2"/>
      <c r="DE41" s="2">
        <v>97000</v>
      </c>
      <c r="DF41" s="2">
        <v>8049.26</v>
      </c>
      <c r="DG41" s="2">
        <f>SUBTOTAL(9,CW41:DF41)</f>
        <v>804292.6</v>
      </c>
      <c r="DH41" s="2"/>
      <c r="DI41" s="2"/>
      <c r="DJ41" s="2"/>
      <c r="DK41" s="2"/>
      <c r="DL41" s="2">
        <v>1106.4</v>
      </c>
      <c r="DM41" s="2"/>
      <c r="DN41" s="2">
        <v>5194.73</v>
      </c>
      <c r="DO41" s="36">
        <f>SUM(DH41:DN41)</f>
        <v>6301.129999999999</v>
      </c>
    </row>
    <row r="42" spans="1:119" ht="15">
      <c r="A42" s="28" t="s">
        <v>244</v>
      </c>
      <c r="B42" s="2"/>
      <c r="C42" s="2" t="s">
        <v>245</v>
      </c>
      <c r="D42" s="2">
        <v>20099</v>
      </c>
      <c r="E42" s="2" t="s">
        <v>216</v>
      </c>
      <c r="F42" s="2" t="s">
        <v>246</v>
      </c>
      <c r="G42" s="2" t="s">
        <v>247</v>
      </c>
      <c r="H42" s="2">
        <v>0</v>
      </c>
      <c r="I42" s="2">
        <v>0</v>
      </c>
      <c r="J42" s="2">
        <v>0</v>
      </c>
      <c r="K42" s="2">
        <v>0</v>
      </c>
      <c r="L42" s="2">
        <v>80</v>
      </c>
      <c r="M42" s="2">
        <v>80</v>
      </c>
      <c r="N42" s="2"/>
      <c r="O42" s="2">
        <v>40</v>
      </c>
      <c r="P42" s="13">
        <v>2</v>
      </c>
      <c r="Q42" s="13">
        <v>3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13">
        <v>1</v>
      </c>
      <c r="AD42" s="2">
        <v>0</v>
      </c>
      <c r="AE42" s="2">
        <v>0</v>
      </c>
      <c r="AF42" s="2">
        <v>0</v>
      </c>
      <c r="AG42" s="2">
        <f t="shared" si="59"/>
        <v>2</v>
      </c>
      <c r="AH42" s="2">
        <f t="shared" si="59"/>
        <v>0</v>
      </c>
      <c r="AI42" s="2">
        <v>0</v>
      </c>
      <c r="AJ42" s="2">
        <f>AG42+AH42</f>
        <v>2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30</v>
      </c>
      <c r="AQ42" s="8">
        <v>781</v>
      </c>
      <c r="AR42" s="8">
        <v>527</v>
      </c>
      <c r="AS42" s="8">
        <v>254</v>
      </c>
      <c r="AT42" s="2">
        <f>AQ42-AR42-AS42</f>
        <v>0</v>
      </c>
      <c r="AU42" s="8">
        <v>7003</v>
      </c>
      <c r="AV42" s="8">
        <v>5218</v>
      </c>
      <c r="AW42" s="8">
        <v>1785</v>
      </c>
      <c r="AX42" s="8">
        <v>5182</v>
      </c>
      <c r="AY42" s="8">
        <v>3721</v>
      </c>
      <c r="AZ42" s="8">
        <v>1461</v>
      </c>
      <c r="BA42" s="8">
        <v>1821</v>
      </c>
      <c r="BB42" s="8">
        <v>1497</v>
      </c>
      <c r="BC42" s="8">
        <v>324</v>
      </c>
      <c r="BD42" s="8">
        <v>4784</v>
      </c>
      <c r="BE42" s="8">
        <v>1724</v>
      </c>
      <c r="BF42" s="8">
        <v>1957</v>
      </c>
      <c r="BG42" s="8">
        <v>3681</v>
      </c>
      <c r="BH42" s="8">
        <v>2300</v>
      </c>
      <c r="BI42" s="8">
        <v>2604</v>
      </c>
      <c r="BJ42" s="8">
        <v>4904</v>
      </c>
      <c r="BK42" s="8">
        <f t="shared" si="60"/>
        <v>20372</v>
      </c>
      <c r="BL42" s="8">
        <v>10551</v>
      </c>
      <c r="BM42" s="8">
        <v>2912</v>
      </c>
      <c r="BN42" s="8">
        <v>517</v>
      </c>
      <c r="BO42" s="8"/>
      <c r="BP42" s="8"/>
      <c r="BQ42" s="8">
        <v>660</v>
      </c>
      <c r="BR42" s="8"/>
      <c r="BS42" s="8"/>
      <c r="BT42" s="8"/>
      <c r="BU42" s="8"/>
      <c r="BV42" s="8">
        <v>529</v>
      </c>
      <c r="BW42" s="8">
        <v>31</v>
      </c>
      <c r="BX42" s="8">
        <f>BW42+BV42+BU42+BT42+BS42+BR42+BQ42+BP42+BO42+BN42</f>
        <v>1737</v>
      </c>
      <c r="BY42" s="2">
        <f t="shared" si="58"/>
        <v>12288</v>
      </c>
      <c r="BZ42" s="8">
        <v>239</v>
      </c>
      <c r="CA42" s="8">
        <v>215</v>
      </c>
      <c r="CB42" s="8">
        <v>24</v>
      </c>
      <c r="CC42" s="2"/>
      <c r="CD42" s="8">
        <v>538</v>
      </c>
      <c r="CE42" s="8">
        <v>425</v>
      </c>
      <c r="CF42" s="8">
        <v>322</v>
      </c>
      <c r="CG42" s="8">
        <v>103</v>
      </c>
      <c r="CH42" s="8">
        <v>113</v>
      </c>
      <c r="CI42" s="8">
        <v>86</v>
      </c>
      <c r="CJ42" s="8">
        <v>27</v>
      </c>
      <c r="CK42" s="10"/>
      <c r="CL42" s="8">
        <v>74</v>
      </c>
      <c r="CM42" s="10">
        <v>10</v>
      </c>
      <c r="CN42" s="10"/>
      <c r="CO42" s="10"/>
      <c r="CP42" s="8">
        <v>117</v>
      </c>
      <c r="CQ42" s="8">
        <v>111</v>
      </c>
      <c r="CR42" s="8">
        <v>6</v>
      </c>
      <c r="CS42" s="8">
        <v>55</v>
      </c>
      <c r="CT42" s="8">
        <v>53</v>
      </c>
      <c r="CU42" s="8">
        <v>2</v>
      </c>
      <c r="CV42" s="2"/>
      <c r="CW42" s="2"/>
      <c r="CX42" s="2"/>
      <c r="CY42" s="2"/>
      <c r="CZ42" s="2"/>
      <c r="DA42" s="2"/>
      <c r="DB42" s="2"/>
      <c r="DC42" s="8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36">
        <f>SUM(DH42:DN42)</f>
        <v>0</v>
      </c>
    </row>
    <row r="43" spans="1:119" ht="15">
      <c r="A43" s="28" t="s">
        <v>248</v>
      </c>
      <c r="B43" s="2"/>
      <c r="C43" s="2"/>
      <c r="D43" s="2">
        <v>20099</v>
      </c>
      <c r="E43" s="2" t="s">
        <v>216</v>
      </c>
      <c r="F43" s="2">
        <v>236574212</v>
      </c>
      <c r="G43" s="2">
        <v>226225490</v>
      </c>
      <c r="H43" s="2">
        <v>0</v>
      </c>
      <c r="I43" s="2">
        <v>0</v>
      </c>
      <c r="J43" s="2">
        <v>0</v>
      </c>
      <c r="K43" s="2">
        <v>0</v>
      </c>
      <c r="L43" s="2">
        <v>140</v>
      </c>
      <c r="M43" s="2">
        <v>140</v>
      </c>
      <c r="N43" s="2">
        <v>140</v>
      </c>
      <c r="O43" s="2">
        <v>80</v>
      </c>
      <c r="P43" s="13">
        <v>3</v>
      </c>
      <c r="Q43" s="13">
        <v>3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</v>
      </c>
      <c r="Z43" s="2">
        <v>0</v>
      </c>
      <c r="AA43" s="2">
        <v>0</v>
      </c>
      <c r="AB43" s="2">
        <v>0</v>
      </c>
      <c r="AC43" s="2">
        <v>2</v>
      </c>
      <c r="AD43" s="2">
        <v>0</v>
      </c>
      <c r="AE43" s="2">
        <v>0</v>
      </c>
      <c r="AF43" s="2">
        <v>0</v>
      </c>
      <c r="AG43" s="2">
        <f t="shared" si="59"/>
        <v>3</v>
      </c>
      <c r="AH43" s="2">
        <f t="shared" si="59"/>
        <v>0</v>
      </c>
      <c r="AI43" s="2">
        <v>0</v>
      </c>
      <c r="AJ43" s="2">
        <f>AG43+AH43</f>
        <v>3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38</v>
      </c>
      <c r="AQ43" s="8">
        <v>2002</v>
      </c>
      <c r="AR43" s="8">
        <v>651</v>
      </c>
      <c r="AS43" s="8">
        <v>1351</v>
      </c>
      <c r="AT43" s="2">
        <f>AQ43-AR43-AS43</f>
        <v>0</v>
      </c>
      <c r="AU43" s="8">
        <v>20085</v>
      </c>
      <c r="AV43" s="8">
        <v>6450</v>
      </c>
      <c r="AW43" s="8">
        <v>13635</v>
      </c>
      <c r="AX43" s="8">
        <v>15969</v>
      </c>
      <c r="AY43" s="8">
        <v>5172</v>
      </c>
      <c r="AZ43" s="8">
        <v>10797</v>
      </c>
      <c r="BA43" s="8">
        <v>4116</v>
      </c>
      <c r="BB43" s="8">
        <v>1278</v>
      </c>
      <c r="BC43" s="8">
        <v>2838</v>
      </c>
      <c r="BD43" s="8">
        <v>6004</v>
      </c>
      <c r="BE43" s="8">
        <v>1758</v>
      </c>
      <c r="BF43" s="8">
        <v>1160</v>
      </c>
      <c r="BG43" s="8">
        <v>2918</v>
      </c>
      <c r="BH43" s="8">
        <v>2973</v>
      </c>
      <c r="BI43" s="8">
        <v>1725</v>
      </c>
      <c r="BJ43" s="8">
        <v>4698</v>
      </c>
      <c r="BK43" s="8">
        <f t="shared" si="60"/>
        <v>33705</v>
      </c>
      <c r="BL43" s="8">
        <v>16626</v>
      </c>
      <c r="BM43" s="8">
        <v>11758</v>
      </c>
      <c r="BN43" s="8">
        <v>80</v>
      </c>
      <c r="BO43" s="8"/>
      <c r="BP43" s="8"/>
      <c r="BQ43" s="8">
        <v>289</v>
      </c>
      <c r="BR43" s="8"/>
      <c r="BS43" s="8"/>
      <c r="BT43" s="8"/>
      <c r="BU43" s="8"/>
      <c r="BV43" s="8">
        <v>353</v>
      </c>
      <c r="BW43" s="8">
        <v>28</v>
      </c>
      <c r="BX43" s="8">
        <f>BW43+BV43+BU43+BT43+BS43+BR43+BQ43+BP43+BO43+BN43</f>
        <v>750</v>
      </c>
      <c r="BY43" s="2">
        <f t="shared" si="58"/>
        <v>17376</v>
      </c>
      <c r="BZ43" s="8">
        <v>227</v>
      </c>
      <c r="CA43" s="8">
        <v>209</v>
      </c>
      <c r="CB43" s="8">
        <v>18</v>
      </c>
      <c r="CC43" s="2"/>
      <c r="CD43" s="8">
        <v>598</v>
      </c>
      <c r="CE43" s="8">
        <v>320</v>
      </c>
      <c r="CF43" s="8">
        <v>260</v>
      </c>
      <c r="CG43" s="8">
        <v>60</v>
      </c>
      <c r="CH43" s="8">
        <v>278</v>
      </c>
      <c r="CI43" s="8">
        <v>234</v>
      </c>
      <c r="CJ43" s="8">
        <v>44</v>
      </c>
      <c r="CK43" s="10"/>
      <c r="CL43" s="8">
        <v>496</v>
      </c>
      <c r="CM43" s="10">
        <v>9</v>
      </c>
      <c r="CN43" s="10"/>
      <c r="CO43" s="10"/>
      <c r="CP43" s="8">
        <v>121</v>
      </c>
      <c r="CQ43" s="8">
        <v>118</v>
      </c>
      <c r="CR43" s="8">
        <v>3</v>
      </c>
      <c r="CS43" s="8">
        <v>24</v>
      </c>
      <c r="CT43" s="8">
        <v>23</v>
      </c>
      <c r="CU43" s="8">
        <v>1</v>
      </c>
      <c r="CV43" s="2"/>
      <c r="CW43" s="2"/>
      <c r="CX43" s="2"/>
      <c r="CY43" s="2"/>
      <c r="CZ43" s="2"/>
      <c r="DA43" s="2"/>
      <c r="DB43" s="2"/>
      <c r="DC43" s="8"/>
      <c r="DD43" s="2"/>
      <c r="DE43" s="2"/>
      <c r="DF43" s="2"/>
      <c r="DG43" s="2">
        <f>SUBTOTAL(9,CW43:DF43)</f>
        <v>0</v>
      </c>
      <c r="DH43" s="2"/>
      <c r="DI43" s="2"/>
      <c r="DJ43" s="2"/>
      <c r="DK43" s="2"/>
      <c r="DL43" s="2"/>
      <c r="DM43" s="2"/>
      <c r="DN43" s="2"/>
      <c r="DO43" s="11"/>
    </row>
    <row r="44" spans="1:119" ht="15">
      <c r="A44" s="2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8">
        <f t="shared" si="60"/>
        <v>0</v>
      </c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>
        <f t="shared" si="58"/>
        <v>0</v>
      </c>
      <c r="BZ44" s="10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8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11"/>
    </row>
    <row r="45" spans="1:119" ht="30">
      <c r="A45" s="28" t="s">
        <v>249</v>
      </c>
      <c r="B45" s="2">
        <v>73855</v>
      </c>
      <c r="C45" s="2" t="s">
        <v>250</v>
      </c>
      <c r="D45" s="12" t="s">
        <v>251</v>
      </c>
      <c r="E45" s="2" t="s">
        <v>80</v>
      </c>
      <c r="F45" s="2" t="s">
        <v>252</v>
      </c>
      <c r="G45" s="2" t="s">
        <v>253</v>
      </c>
      <c r="H45" s="2" t="s">
        <v>254</v>
      </c>
      <c r="I45" s="2" t="s">
        <v>255</v>
      </c>
      <c r="J45" s="2">
        <v>1971</v>
      </c>
      <c r="K45" s="2" t="s">
        <v>44</v>
      </c>
      <c r="L45" s="2">
        <v>817</v>
      </c>
      <c r="M45" s="2">
        <v>1211</v>
      </c>
      <c r="N45" s="2">
        <v>96</v>
      </c>
      <c r="O45" s="2">
        <v>185</v>
      </c>
      <c r="P45" s="2">
        <v>15</v>
      </c>
      <c r="Q45" s="2">
        <v>15</v>
      </c>
      <c r="R45" s="2" t="s">
        <v>256</v>
      </c>
      <c r="S45" s="2" t="s">
        <v>20</v>
      </c>
      <c r="T45" s="2" t="s">
        <v>257</v>
      </c>
      <c r="U45" s="2" t="s">
        <v>49</v>
      </c>
      <c r="V45" s="2">
        <v>32</v>
      </c>
      <c r="W45" s="2">
        <v>1</v>
      </c>
      <c r="X45" s="2"/>
      <c r="Y45" s="2">
        <v>4</v>
      </c>
      <c r="Z45" s="2">
        <v>1</v>
      </c>
      <c r="AA45" s="2">
        <v>6</v>
      </c>
      <c r="AB45" s="2">
        <v>2</v>
      </c>
      <c r="AC45" s="2">
        <v>5</v>
      </c>
      <c r="AD45" s="2">
        <v>0</v>
      </c>
      <c r="AE45" s="2">
        <v>0</v>
      </c>
      <c r="AF45" s="2">
        <v>0</v>
      </c>
      <c r="AG45" s="2">
        <f aca="true" t="shared" si="61" ref="AG45:AG58">W45+Y45+AA45+AC45+AE45</f>
        <v>16</v>
      </c>
      <c r="AH45" s="2">
        <f aca="true" t="shared" si="62" ref="AH45:AH58">X45+Z45+AB45+AD45+AF45</f>
        <v>3</v>
      </c>
      <c r="AI45" s="2">
        <v>74</v>
      </c>
      <c r="AJ45" s="2">
        <f>AG45+AH45</f>
        <v>19</v>
      </c>
      <c r="AK45" s="2">
        <v>3</v>
      </c>
      <c r="AL45" s="2">
        <v>28</v>
      </c>
      <c r="AM45" s="2">
        <v>0</v>
      </c>
      <c r="AN45" s="2">
        <v>2</v>
      </c>
      <c r="AO45" s="2">
        <v>0</v>
      </c>
      <c r="AP45" s="2">
        <v>63.75</v>
      </c>
      <c r="AQ45" s="8">
        <v>9328</v>
      </c>
      <c r="AR45" s="8">
        <v>6315</v>
      </c>
      <c r="AS45" s="8">
        <v>3013</v>
      </c>
      <c r="AT45" s="2">
        <f>AQ45-AR45-AS45</f>
        <v>0</v>
      </c>
      <c r="AU45" s="8">
        <v>101493</v>
      </c>
      <c r="AV45" s="8">
        <v>74729</v>
      </c>
      <c r="AW45" s="8">
        <v>26764</v>
      </c>
      <c r="AX45" s="8">
        <v>61304</v>
      </c>
      <c r="AY45" s="8">
        <v>40787</v>
      </c>
      <c r="AZ45" s="8">
        <v>20517</v>
      </c>
      <c r="BA45" s="8">
        <v>40189</v>
      </c>
      <c r="BB45" s="8">
        <v>33942</v>
      </c>
      <c r="BC45" s="8">
        <v>6247</v>
      </c>
      <c r="BD45" s="8">
        <v>100911</v>
      </c>
      <c r="BE45" s="8">
        <v>10732</v>
      </c>
      <c r="BF45" s="8">
        <v>10912</v>
      </c>
      <c r="BG45" s="8">
        <v>21644</v>
      </c>
      <c r="BH45" s="8">
        <v>10026</v>
      </c>
      <c r="BI45" s="8">
        <v>9094</v>
      </c>
      <c r="BJ45" s="8">
        <v>19120</v>
      </c>
      <c r="BK45" s="8">
        <f t="shared" si="60"/>
        <v>243168</v>
      </c>
      <c r="BL45" s="8">
        <v>83929</v>
      </c>
      <c r="BM45" s="8">
        <v>14635</v>
      </c>
      <c r="BN45" s="8">
        <v>2984</v>
      </c>
      <c r="BO45" s="8"/>
      <c r="BP45" s="8"/>
      <c r="BQ45" s="8">
        <v>297</v>
      </c>
      <c r="BR45" s="8"/>
      <c r="BS45" s="8"/>
      <c r="BT45" s="8"/>
      <c r="BU45" s="8"/>
      <c r="BV45" s="8">
        <v>6838</v>
      </c>
      <c r="BW45" s="8">
        <v>508</v>
      </c>
      <c r="BX45" s="8">
        <v>10627</v>
      </c>
      <c r="BY45" s="2">
        <f t="shared" si="58"/>
        <v>94556</v>
      </c>
      <c r="BZ45" s="8">
        <v>6211</v>
      </c>
      <c r="CA45" s="8">
        <v>5861</v>
      </c>
      <c r="CB45" s="8">
        <v>350</v>
      </c>
      <c r="CC45" s="2"/>
      <c r="CD45" s="8">
        <v>6614</v>
      </c>
      <c r="CE45" s="8">
        <v>5789</v>
      </c>
      <c r="CF45" s="8">
        <v>2778</v>
      </c>
      <c r="CG45" s="8">
        <v>3011</v>
      </c>
      <c r="CH45" s="8">
        <v>825</v>
      </c>
      <c r="CI45" s="8">
        <v>581</v>
      </c>
      <c r="CJ45" s="8">
        <v>244</v>
      </c>
      <c r="CK45" s="2"/>
      <c r="CL45" s="8">
        <v>35</v>
      </c>
      <c r="CM45" s="2">
        <v>153</v>
      </c>
      <c r="CN45" s="2">
        <v>12</v>
      </c>
      <c r="CO45" s="2">
        <v>4</v>
      </c>
      <c r="CP45" s="8">
        <v>2093</v>
      </c>
      <c r="CQ45" s="8">
        <v>1708</v>
      </c>
      <c r="CR45" s="8">
        <v>385</v>
      </c>
      <c r="CS45" s="8">
        <v>59</v>
      </c>
      <c r="CT45" s="8">
        <v>0</v>
      </c>
      <c r="CU45" s="8">
        <v>59</v>
      </c>
      <c r="CV45" s="2"/>
      <c r="CW45" s="10">
        <f>666458+784+13000+34465</f>
        <v>714707</v>
      </c>
      <c r="CX45" s="8">
        <f>25625.4558+34650</f>
        <v>60275.455799999996</v>
      </c>
      <c r="CY45" s="8">
        <v>19560</v>
      </c>
      <c r="CZ45" s="10">
        <v>15952</v>
      </c>
      <c r="DA45" s="10">
        <v>5568</v>
      </c>
      <c r="DB45" s="10">
        <v>12049</v>
      </c>
      <c r="DC45" s="8"/>
      <c r="DD45" s="10"/>
      <c r="DE45" s="10">
        <v>83048</v>
      </c>
      <c r="DF45" s="10">
        <f>1962+263+1550</f>
        <v>3775</v>
      </c>
      <c r="DG45" s="10">
        <f>SUBTOTAL(9,CW45:DF45)</f>
        <v>914934.4558</v>
      </c>
      <c r="DH45" s="10">
        <f>882500+490000</f>
        <v>1372500</v>
      </c>
      <c r="DI45" s="2"/>
      <c r="DJ45" s="2"/>
      <c r="DK45" s="2"/>
      <c r="DL45" s="2"/>
      <c r="DM45" s="2"/>
      <c r="DN45" s="2"/>
      <c r="DO45" s="36">
        <f>SUM(DH45:DN45)</f>
        <v>1372500</v>
      </c>
    </row>
    <row r="46" spans="1:119" ht="30">
      <c r="A46" s="28" t="s">
        <v>258</v>
      </c>
      <c r="B46" s="2">
        <v>73683</v>
      </c>
      <c r="C46" s="2" t="s">
        <v>259</v>
      </c>
      <c r="D46" s="2">
        <v>20092</v>
      </c>
      <c r="E46" s="2" t="s">
        <v>80</v>
      </c>
      <c r="F46" s="2" t="s">
        <v>260</v>
      </c>
      <c r="G46" s="12" t="s">
        <v>261</v>
      </c>
      <c r="H46" s="2" t="s">
        <v>254</v>
      </c>
      <c r="I46" s="2" t="s">
        <v>255</v>
      </c>
      <c r="J46" s="2">
        <v>1995</v>
      </c>
      <c r="K46" s="2" t="s">
        <v>190</v>
      </c>
      <c r="L46" s="2">
        <v>450</v>
      </c>
      <c r="M46" s="2">
        <v>550</v>
      </c>
      <c r="N46" s="2">
        <v>10</v>
      </c>
      <c r="O46" s="2">
        <v>30</v>
      </c>
      <c r="P46" s="2">
        <v>2</v>
      </c>
      <c r="Q46" s="2">
        <v>2</v>
      </c>
      <c r="R46" s="2" t="s">
        <v>256</v>
      </c>
      <c r="S46" s="2" t="s">
        <v>20</v>
      </c>
      <c r="T46" s="2" t="s">
        <v>257</v>
      </c>
      <c r="U46" s="2">
        <v>0</v>
      </c>
      <c r="V46" s="2">
        <v>4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f t="shared" si="61"/>
        <v>2</v>
      </c>
      <c r="AH46" s="2">
        <f t="shared" si="62"/>
        <v>0</v>
      </c>
      <c r="AI46" s="2">
        <v>0</v>
      </c>
      <c r="AJ46" s="2">
        <v>2</v>
      </c>
      <c r="AK46" s="2">
        <v>1</v>
      </c>
      <c r="AL46" s="2">
        <v>5</v>
      </c>
      <c r="AM46" s="2">
        <v>0</v>
      </c>
      <c r="AN46" s="2">
        <v>1</v>
      </c>
      <c r="AO46" s="2"/>
      <c r="AP46" s="2">
        <v>21</v>
      </c>
      <c r="AQ46" s="8">
        <v>140</v>
      </c>
      <c r="AR46" s="8">
        <v>129</v>
      </c>
      <c r="AS46" s="8">
        <v>11</v>
      </c>
      <c r="AT46" s="2">
        <f>AQ46-AR46-AS46</f>
        <v>0</v>
      </c>
      <c r="AU46" s="8">
        <v>871</v>
      </c>
      <c r="AV46" s="8">
        <v>519</v>
      </c>
      <c r="AW46" s="8">
        <v>352</v>
      </c>
      <c r="AX46" s="8">
        <v>585</v>
      </c>
      <c r="AY46" s="8">
        <v>334</v>
      </c>
      <c r="AZ46" s="8">
        <v>251</v>
      </c>
      <c r="BA46" s="8">
        <v>286</v>
      </c>
      <c r="BB46" s="8">
        <v>185</v>
      </c>
      <c r="BC46" s="8">
        <v>101</v>
      </c>
      <c r="BD46" s="8">
        <v>5839</v>
      </c>
      <c r="BE46" s="8">
        <v>492</v>
      </c>
      <c r="BF46" s="8">
        <v>4943</v>
      </c>
      <c r="BG46" s="8">
        <v>5435</v>
      </c>
      <c r="BH46" s="8">
        <v>335</v>
      </c>
      <c r="BI46" s="8">
        <v>1288</v>
      </c>
      <c r="BJ46" s="8">
        <v>1623</v>
      </c>
      <c r="BK46" s="8">
        <f t="shared" si="60"/>
        <v>13768</v>
      </c>
      <c r="BL46" s="8">
        <v>5703</v>
      </c>
      <c r="BM46" s="8">
        <v>1173</v>
      </c>
      <c r="BN46" s="8">
        <v>526</v>
      </c>
      <c r="BO46" s="8"/>
      <c r="BP46" s="8"/>
      <c r="BQ46" s="8">
        <v>1824</v>
      </c>
      <c r="BR46" s="8"/>
      <c r="BS46" s="8"/>
      <c r="BT46" s="8"/>
      <c r="BU46" s="8"/>
      <c r="BV46" s="8">
        <v>2052</v>
      </c>
      <c r="BW46" s="8">
        <v>12</v>
      </c>
      <c r="BX46" s="8">
        <v>4414</v>
      </c>
      <c r="BY46" s="2">
        <f t="shared" si="58"/>
        <v>10117</v>
      </c>
      <c r="BZ46" s="8">
        <v>987</v>
      </c>
      <c r="CA46" s="8">
        <v>109</v>
      </c>
      <c r="CB46" s="8">
        <v>878</v>
      </c>
      <c r="CC46" s="2"/>
      <c r="CD46" s="8">
        <v>41</v>
      </c>
      <c r="CE46" s="8">
        <v>40</v>
      </c>
      <c r="CF46" s="8">
        <v>22</v>
      </c>
      <c r="CG46" s="8">
        <v>18</v>
      </c>
      <c r="CH46" s="8">
        <v>1</v>
      </c>
      <c r="CI46" s="8"/>
      <c r="CJ46" s="8">
        <v>1</v>
      </c>
      <c r="CK46" s="10"/>
      <c r="CL46" s="8">
        <v>1</v>
      </c>
      <c r="CM46" s="10">
        <v>11</v>
      </c>
      <c r="CN46" s="10"/>
      <c r="CO46" s="10"/>
      <c r="CP46" s="8">
        <v>1006</v>
      </c>
      <c r="CQ46" s="8">
        <v>1006</v>
      </c>
      <c r="CR46" s="8"/>
      <c r="CS46" s="8">
        <v>38</v>
      </c>
      <c r="CT46" s="8">
        <v>38</v>
      </c>
      <c r="CU46" s="8"/>
      <c r="CV46" s="2"/>
      <c r="CW46" s="8">
        <f>67024+3552+2112</f>
        <v>72688</v>
      </c>
      <c r="CX46" s="2"/>
      <c r="CY46" s="10"/>
      <c r="CZ46" s="10">
        <v>550</v>
      </c>
      <c r="DA46" s="10"/>
      <c r="DB46" s="10"/>
      <c r="DC46" s="8"/>
      <c r="DD46" s="10"/>
      <c r="DE46" s="8">
        <f>13100+1133+830</f>
        <v>15063</v>
      </c>
      <c r="DF46" s="10"/>
      <c r="DG46" s="10">
        <f>SUBTOTAL(9,CW46:DF46)</f>
        <v>88301</v>
      </c>
      <c r="DH46" s="2"/>
      <c r="DI46" s="2"/>
      <c r="DJ46" s="2"/>
      <c r="DK46" s="2"/>
      <c r="DL46" s="2"/>
      <c r="DM46" s="2"/>
      <c r="DN46" s="2"/>
      <c r="DO46" s="11">
        <f>SUM(DH46:DN46)</f>
        <v>0</v>
      </c>
    </row>
    <row r="47" spans="1:119" ht="15">
      <c r="A47" s="2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>
        <f t="shared" si="61"/>
        <v>0</v>
      </c>
      <c r="AH47" s="2">
        <f t="shared" si="62"/>
        <v>0</v>
      </c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>
        <f>AQ47-AR47-AS47</f>
        <v>0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8">
        <f t="shared" si="60"/>
        <v>0</v>
      </c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>
        <f t="shared" si="58"/>
        <v>0</v>
      </c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8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11"/>
    </row>
    <row r="48" spans="1:119" ht="15">
      <c r="A48" s="28" t="s">
        <v>262</v>
      </c>
      <c r="B48" s="2"/>
      <c r="C48" s="2"/>
      <c r="D48" s="2"/>
      <c r="E48" s="2" t="s">
        <v>106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v>8</v>
      </c>
      <c r="Q48" s="13">
        <v>9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>
        <f t="shared" si="61"/>
        <v>0</v>
      </c>
      <c r="AH48" s="2">
        <f t="shared" si="62"/>
        <v>0</v>
      </c>
      <c r="AI48" s="2"/>
      <c r="AJ48" s="2"/>
      <c r="AK48" s="2"/>
      <c r="AL48" s="2"/>
      <c r="AM48" s="2"/>
      <c r="AN48" s="2"/>
      <c r="AO48" s="2"/>
      <c r="AP48" s="2"/>
      <c r="AQ48" s="8">
        <v>3401</v>
      </c>
      <c r="AR48" s="8">
        <v>2414</v>
      </c>
      <c r="AS48" s="8">
        <v>987</v>
      </c>
      <c r="AT48" s="2">
        <f>AQ48-AR48-AS48</f>
        <v>0</v>
      </c>
      <c r="AU48" s="8">
        <v>27423</v>
      </c>
      <c r="AV48" s="8">
        <v>21525</v>
      </c>
      <c r="AW48" s="8">
        <v>5898</v>
      </c>
      <c r="AX48" s="8">
        <v>17855</v>
      </c>
      <c r="AY48" s="8">
        <v>13767</v>
      </c>
      <c r="AZ48" s="8">
        <v>4088</v>
      </c>
      <c r="BA48" s="8">
        <v>9568</v>
      </c>
      <c r="BB48" s="8">
        <v>7758</v>
      </c>
      <c r="BC48" s="8">
        <v>1810</v>
      </c>
      <c r="BD48" s="8">
        <v>14510</v>
      </c>
      <c r="BE48" s="8">
        <v>5538</v>
      </c>
      <c r="BF48" s="8">
        <v>4778</v>
      </c>
      <c r="BG48" s="8">
        <v>10316</v>
      </c>
      <c r="BH48" s="8">
        <v>4071</v>
      </c>
      <c r="BI48" s="8">
        <v>4193</v>
      </c>
      <c r="BJ48" s="8">
        <v>8264</v>
      </c>
      <c r="BK48" s="8">
        <f t="shared" si="60"/>
        <v>60513</v>
      </c>
      <c r="BL48" s="8">
        <v>55008</v>
      </c>
      <c r="BM48" s="8">
        <v>7892</v>
      </c>
      <c r="BN48" s="8">
        <v>3081</v>
      </c>
      <c r="BO48" s="8"/>
      <c r="BP48" s="8"/>
      <c r="BQ48" s="8">
        <v>1084</v>
      </c>
      <c r="BR48" s="8"/>
      <c r="BS48" s="8"/>
      <c r="BT48" s="8"/>
      <c r="BU48" s="8"/>
      <c r="BV48" s="8">
        <v>1516</v>
      </c>
      <c r="BW48" s="8">
        <v>202</v>
      </c>
      <c r="BX48" s="10">
        <f>SUM(BN48:BW48)</f>
        <v>5883</v>
      </c>
      <c r="BY48" s="2">
        <f t="shared" si="58"/>
        <v>60891</v>
      </c>
      <c r="BZ48" s="8">
        <v>920</v>
      </c>
      <c r="CA48" s="8">
        <v>834</v>
      </c>
      <c r="CB48" s="8">
        <v>86</v>
      </c>
      <c r="CC48" s="2"/>
      <c r="CD48" s="8">
        <v>2002</v>
      </c>
      <c r="CE48" s="8">
        <v>1684</v>
      </c>
      <c r="CF48" s="8">
        <v>1004</v>
      </c>
      <c r="CG48" s="8">
        <v>680</v>
      </c>
      <c r="CH48" s="8">
        <v>318</v>
      </c>
      <c r="CI48" s="8">
        <v>217</v>
      </c>
      <c r="CJ48" s="8">
        <v>101</v>
      </c>
      <c r="CK48" s="10"/>
      <c r="CL48" s="10">
        <v>90</v>
      </c>
      <c r="CM48" s="10">
        <v>44</v>
      </c>
      <c r="CN48" s="10">
        <v>12</v>
      </c>
      <c r="CO48" s="10">
        <v>35</v>
      </c>
      <c r="CP48" s="8">
        <v>347</v>
      </c>
      <c r="CQ48" s="8">
        <v>259</v>
      </c>
      <c r="CR48" s="8">
        <v>88</v>
      </c>
      <c r="CS48" s="10">
        <v>22</v>
      </c>
      <c r="CT48" s="10">
        <v>2</v>
      </c>
      <c r="CU48" s="8">
        <v>1</v>
      </c>
      <c r="CV48" s="2"/>
      <c r="CW48" s="8">
        <v>259455</v>
      </c>
      <c r="CX48" s="8">
        <f>17818.958325+7000</f>
        <v>24818.958325</v>
      </c>
      <c r="CY48" s="8">
        <v>4433</v>
      </c>
      <c r="CZ48" s="8">
        <v>9700</v>
      </c>
      <c r="DA48" s="8">
        <v>470.4</v>
      </c>
      <c r="DB48" s="8">
        <v>4738</v>
      </c>
      <c r="DC48" s="8"/>
      <c r="DD48" s="8">
        <v>11783</v>
      </c>
      <c r="DE48" s="8">
        <v>59149</v>
      </c>
      <c r="DF48" s="8">
        <v>0</v>
      </c>
      <c r="DG48" s="8">
        <f>SUBTOTAL(9,CW48:DF48)</f>
        <v>374547.35832500004</v>
      </c>
      <c r="DH48" s="8"/>
      <c r="DI48" s="8"/>
      <c r="DJ48" s="8"/>
      <c r="DK48" s="8">
        <v>588</v>
      </c>
      <c r="DL48" s="8">
        <v>25331</v>
      </c>
      <c r="DM48" s="8"/>
      <c r="DN48" s="8"/>
      <c r="DO48" s="36">
        <f>SUM(DH48:DN48)</f>
        <v>25919</v>
      </c>
    </row>
    <row r="49" spans="1:119" ht="15">
      <c r="A49" s="28" t="s">
        <v>263</v>
      </c>
      <c r="B49" s="2"/>
      <c r="C49" s="2"/>
      <c r="D49" s="2"/>
      <c r="E49" s="2" t="s">
        <v>106</v>
      </c>
      <c r="F49" s="2"/>
      <c r="G49" s="2"/>
      <c r="H49" s="2"/>
      <c r="I49" s="2"/>
      <c r="J49" s="2"/>
      <c r="K49" s="2"/>
      <c r="L49" s="2"/>
      <c r="M49" s="2">
        <v>70</v>
      </c>
      <c r="N49" s="2"/>
      <c r="O49" s="2">
        <v>14</v>
      </c>
      <c r="P49" s="2">
        <v>1</v>
      </c>
      <c r="Q49" s="2">
        <v>4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>
        <f t="shared" si="61"/>
        <v>0</v>
      </c>
      <c r="AH49" s="2">
        <f t="shared" si="62"/>
        <v>0</v>
      </c>
      <c r="AI49" s="2"/>
      <c r="AJ49" s="2"/>
      <c r="AK49" s="2">
        <v>2</v>
      </c>
      <c r="AL49" s="2">
        <v>45</v>
      </c>
      <c r="AM49" s="2"/>
      <c r="AN49" s="2"/>
      <c r="AO49" s="2"/>
      <c r="AP49" s="2">
        <v>35</v>
      </c>
      <c r="AQ49" s="8">
        <v>67</v>
      </c>
      <c r="AR49" s="8">
        <v>52</v>
      </c>
      <c r="AS49" s="8">
        <v>15</v>
      </c>
      <c r="AT49" s="2">
        <f>AQ49-AR49-AS49</f>
        <v>0</v>
      </c>
      <c r="AU49" s="8">
        <v>3280</v>
      </c>
      <c r="AV49" s="8">
        <v>2295</v>
      </c>
      <c r="AW49" s="8">
        <v>985</v>
      </c>
      <c r="AX49" s="8">
        <v>2229</v>
      </c>
      <c r="AY49" s="8">
        <v>1484</v>
      </c>
      <c r="AZ49" s="8">
        <v>745</v>
      </c>
      <c r="BA49" s="8">
        <v>1051</v>
      </c>
      <c r="BB49" s="8">
        <v>811</v>
      </c>
      <c r="BC49" s="8">
        <v>240</v>
      </c>
      <c r="BD49" s="8">
        <v>3192</v>
      </c>
      <c r="BE49" s="8">
        <v>1257</v>
      </c>
      <c r="BF49" s="8">
        <v>2990</v>
      </c>
      <c r="BG49" s="8">
        <v>4247</v>
      </c>
      <c r="BH49" s="8">
        <v>1139</v>
      </c>
      <c r="BI49" s="8">
        <v>937</v>
      </c>
      <c r="BJ49" s="8">
        <v>2076</v>
      </c>
      <c r="BK49" s="8">
        <f t="shared" si="60"/>
        <v>12795</v>
      </c>
      <c r="BL49" s="8">
        <v>2285</v>
      </c>
      <c r="BM49" s="8">
        <v>664</v>
      </c>
      <c r="BN49" s="8">
        <v>515</v>
      </c>
      <c r="BO49" s="8"/>
      <c r="BP49" s="8"/>
      <c r="BQ49" s="8">
        <v>16</v>
      </c>
      <c r="BR49" s="8"/>
      <c r="BS49" s="8"/>
      <c r="BT49" s="8"/>
      <c r="BU49" s="8"/>
      <c r="BV49" s="8">
        <v>649</v>
      </c>
      <c r="BW49" s="8">
        <v>6</v>
      </c>
      <c r="BX49" s="10">
        <f>SUM(BN49:BW49)</f>
        <v>1186</v>
      </c>
      <c r="BY49" s="2">
        <f t="shared" si="58"/>
        <v>3471</v>
      </c>
      <c r="BZ49" s="8">
        <v>63</v>
      </c>
      <c r="CA49" s="8">
        <v>54</v>
      </c>
      <c r="CB49" s="8">
        <v>9</v>
      </c>
      <c r="CC49" s="2"/>
      <c r="CD49" s="8">
        <v>632</v>
      </c>
      <c r="CE49" s="8">
        <v>577</v>
      </c>
      <c r="CF49" s="8">
        <v>336</v>
      </c>
      <c r="CG49" s="8">
        <v>241</v>
      </c>
      <c r="CH49" s="8">
        <v>55</v>
      </c>
      <c r="CI49" s="8">
        <v>36</v>
      </c>
      <c r="CJ49" s="8">
        <v>19</v>
      </c>
      <c r="CK49" s="2"/>
      <c r="CL49" s="2"/>
      <c r="CM49" s="2">
        <v>20</v>
      </c>
      <c r="CN49" s="2">
        <v>2</v>
      </c>
      <c r="CO49" s="2"/>
      <c r="CP49" s="8">
        <v>16</v>
      </c>
      <c r="CQ49" s="8">
        <v>6</v>
      </c>
      <c r="CR49" s="8">
        <v>10</v>
      </c>
      <c r="CS49" s="8">
        <v>2</v>
      </c>
      <c r="CT49" s="8">
        <v>1</v>
      </c>
      <c r="CU49" s="8">
        <v>1</v>
      </c>
      <c r="CV49" s="2"/>
      <c r="CW49" s="2">
        <v>29000</v>
      </c>
      <c r="CX49" s="2">
        <v>5000</v>
      </c>
      <c r="CY49" s="2">
        <v>4000</v>
      </c>
      <c r="CZ49" s="2">
        <v>1500</v>
      </c>
      <c r="DA49" s="2"/>
      <c r="DB49" s="2"/>
      <c r="DC49" s="2"/>
      <c r="DD49" s="2"/>
      <c r="DE49" s="2">
        <v>10980</v>
      </c>
      <c r="DF49" s="2"/>
      <c r="DG49" s="8">
        <f>SUBTOTAL(9,CW49:DF49)</f>
        <v>50480</v>
      </c>
      <c r="DH49" s="2"/>
      <c r="DI49" s="2"/>
      <c r="DJ49" s="2"/>
      <c r="DK49" s="2"/>
      <c r="DL49" s="2"/>
      <c r="DM49" s="2"/>
      <c r="DN49" s="2"/>
      <c r="DO49" s="11"/>
    </row>
    <row r="50" spans="1:119" ht="15">
      <c r="A50" s="28" t="s">
        <v>264</v>
      </c>
      <c r="B50" s="2"/>
      <c r="C50" s="2"/>
      <c r="D50" s="2"/>
      <c r="E50" s="2" t="s">
        <v>106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>
        <f t="shared" si="61"/>
        <v>0</v>
      </c>
      <c r="AH50" s="2">
        <f t="shared" si="62"/>
        <v>0</v>
      </c>
      <c r="AI50" s="2"/>
      <c r="AJ50" s="2"/>
      <c r="AK50" s="2"/>
      <c r="AL50" s="2"/>
      <c r="AM50" s="2"/>
      <c r="AN50" s="2"/>
      <c r="AO50" s="2"/>
      <c r="AP50" s="2"/>
      <c r="AQ50" s="2"/>
      <c r="AR50" s="10"/>
      <c r="AS50" s="2"/>
      <c r="AT50" s="2">
        <f>AQ50-AR50-AS50</f>
        <v>0</v>
      </c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8">
        <f t="shared" si="60"/>
        <v>0</v>
      </c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10">
        <f>SUM(BN50:BW50)</f>
        <v>0</v>
      </c>
      <c r="BY50" s="2">
        <f t="shared" si="58"/>
        <v>0</v>
      </c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11"/>
    </row>
    <row r="51" spans="1:119" ht="15">
      <c r="A51" s="2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>
        <f t="shared" si="61"/>
        <v>0</v>
      </c>
      <c r="AH51" s="2">
        <f t="shared" si="62"/>
        <v>0</v>
      </c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8">
        <f t="shared" si="60"/>
        <v>0</v>
      </c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>
        <f t="shared" si="58"/>
        <v>0</v>
      </c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8"/>
      <c r="CQ51" s="8"/>
      <c r="CR51" s="8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11"/>
    </row>
    <row r="52" spans="1:119" ht="15">
      <c r="A52" s="28" t="s">
        <v>183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>
        <f t="shared" si="61"/>
        <v>0</v>
      </c>
      <c r="AH52" s="2">
        <f t="shared" si="62"/>
        <v>0</v>
      </c>
      <c r="AI52" s="2"/>
      <c r="AJ52" s="2"/>
      <c r="AK52" s="2"/>
      <c r="AL52" s="2"/>
      <c r="AM52" s="2"/>
      <c r="AN52" s="2"/>
      <c r="AO52" s="2"/>
      <c r="AP52" s="2"/>
      <c r="AQ52" s="8">
        <v>4722</v>
      </c>
      <c r="AR52" s="8">
        <v>3187</v>
      </c>
      <c r="AS52" s="8">
        <v>1535</v>
      </c>
      <c r="AT52" s="2">
        <f>AQ52-AR52-AS52</f>
        <v>0</v>
      </c>
      <c r="AU52" s="8">
        <v>46977</v>
      </c>
      <c r="AV52" s="8">
        <v>37922</v>
      </c>
      <c r="AW52" s="8">
        <v>9055</v>
      </c>
      <c r="AX52" s="8">
        <v>26549</v>
      </c>
      <c r="AY52" s="8">
        <v>20004</v>
      </c>
      <c r="AZ52" s="8">
        <v>6545</v>
      </c>
      <c r="BA52" s="8">
        <v>20428</v>
      </c>
      <c r="BB52" s="8">
        <v>17918</v>
      </c>
      <c r="BC52" s="8">
        <v>2510</v>
      </c>
      <c r="BD52" s="8">
        <v>18104</v>
      </c>
      <c r="BE52" s="8">
        <v>7042</v>
      </c>
      <c r="BF52" s="8">
        <v>5695</v>
      </c>
      <c r="BG52" s="8">
        <v>12737</v>
      </c>
      <c r="BH52" s="8">
        <v>6082</v>
      </c>
      <c r="BI52" s="8">
        <v>4534</v>
      </c>
      <c r="BJ52" s="8">
        <v>10616</v>
      </c>
      <c r="BK52" s="8">
        <f t="shared" si="60"/>
        <v>88434</v>
      </c>
      <c r="BL52" s="8">
        <v>68828</v>
      </c>
      <c r="BM52" s="8">
        <v>10746</v>
      </c>
      <c r="BN52" s="8">
        <v>2245</v>
      </c>
      <c r="BO52" s="8"/>
      <c r="BP52" s="8"/>
      <c r="BQ52" s="8">
        <v>1941</v>
      </c>
      <c r="BR52" s="8"/>
      <c r="BS52" s="8"/>
      <c r="BT52" s="8"/>
      <c r="BU52" s="8"/>
      <c r="BV52" s="8">
        <v>1702</v>
      </c>
      <c r="BW52" s="8">
        <v>785</v>
      </c>
      <c r="BX52" s="8">
        <v>6673</v>
      </c>
      <c r="BY52" s="2">
        <f t="shared" si="58"/>
        <v>75501</v>
      </c>
      <c r="BZ52" s="8">
        <v>5013</v>
      </c>
      <c r="CA52" s="8">
        <v>4518</v>
      </c>
      <c r="CB52" s="8">
        <v>495</v>
      </c>
      <c r="CC52" s="2"/>
      <c r="CD52" s="8">
        <v>4087</v>
      </c>
      <c r="CE52" s="8">
        <v>3545</v>
      </c>
      <c r="CF52" s="8">
        <v>1510</v>
      </c>
      <c r="CG52" s="8">
        <v>2035</v>
      </c>
      <c r="CH52" s="8">
        <v>542</v>
      </c>
      <c r="CI52" s="8">
        <v>397</v>
      </c>
      <c r="CJ52" s="8">
        <v>145</v>
      </c>
      <c r="CK52" s="2"/>
      <c r="CL52" s="8">
        <v>351</v>
      </c>
      <c r="CM52" s="8">
        <v>89</v>
      </c>
      <c r="CN52" s="8">
        <v>12</v>
      </c>
      <c r="CO52" s="8">
        <v>10</v>
      </c>
      <c r="CP52" s="8">
        <v>646</v>
      </c>
      <c r="CQ52" s="8">
        <v>367</v>
      </c>
      <c r="CR52" s="8">
        <v>279</v>
      </c>
      <c r="CS52" s="10">
        <v>132</v>
      </c>
      <c r="CT52" s="10">
        <v>128</v>
      </c>
      <c r="CU52" s="10">
        <v>4</v>
      </c>
      <c r="CV52" s="2"/>
      <c r="CW52" s="8">
        <v>380086</v>
      </c>
      <c r="CX52" s="8">
        <v>63192.666625</v>
      </c>
      <c r="CY52" s="8"/>
      <c r="CZ52" s="8">
        <v>11709</v>
      </c>
      <c r="DA52" s="8"/>
      <c r="DB52" s="8">
        <v>29735</v>
      </c>
      <c r="DC52" s="8">
        <v>47841.5</v>
      </c>
      <c r="DD52" s="8"/>
      <c r="DE52" s="8">
        <v>90799</v>
      </c>
      <c r="DF52" s="8">
        <v>74060</v>
      </c>
      <c r="DG52" s="8">
        <f>SUM(CW52:DF52)</f>
        <v>697423.1666250001</v>
      </c>
      <c r="DH52" s="2"/>
      <c r="DI52" s="2">
        <v>162314</v>
      </c>
      <c r="DJ52" s="2"/>
      <c r="DK52" s="2"/>
      <c r="DL52" s="2"/>
      <c r="DM52" s="2"/>
      <c r="DN52" s="2"/>
      <c r="DO52" s="36">
        <v>162314</v>
      </c>
    </row>
    <row r="53" spans="1:119" ht="15">
      <c r="A53" s="28" t="s">
        <v>265</v>
      </c>
      <c r="B53" s="2"/>
      <c r="C53" s="21" t="s">
        <v>266</v>
      </c>
      <c r="D53" s="2">
        <v>20017</v>
      </c>
      <c r="E53" s="2" t="s">
        <v>183</v>
      </c>
      <c r="F53" s="2" t="s">
        <v>267</v>
      </c>
      <c r="G53" s="2" t="s">
        <v>268</v>
      </c>
      <c r="H53" s="2" t="s">
        <v>188</v>
      </c>
      <c r="I53" s="2"/>
      <c r="J53" s="2"/>
      <c r="K53" s="2" t="s">
        <v>18</v>
      </c>
      <c r="L53" s="2">
        <v>150</v>
      </c>
      <c r="M53" s="2">
        <v>200</v>
      </c>
      <c r="N53" s="2"/>
      <c r="O53" s="2"/>
      <c r="P53" s="2">
        <v>5</v>
      </c>
      <c r="Q53" s="2">
        <v>17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>
        <f t="shared" si="61"/>
        <v>0</v>
      </c>
      <c r="AH53" s="2">
        <f t="shared" si="62"/>
        <v>0</v>
      </c>
      <c r="AI53" s="2"/>
      <c r="AJ53" s="2">
        <v>0</v>
      </c>
      <c r="AK53" s="2">
        <v>7</v>
      </c>
      <c r="AL53" s="2">
        <v>71</v>
      </c>
      <c r="AM53" s="2"/>
      <c r="AN53" s="2"/>
      <c r="AO53" s="2"/>
      <c r="AP53" s="2">
        <v>71</v>
      </c>
      <c r="AQ53" s="8">
        <v>515</v>
      </c>
      <c r="AR53" s="8">
        <v>497</v>
      </c>
      <c r="AS53" s="8">
        <v>18</v>
      </c>
      <c r="AT53" s="2">
        <f>AQ53-AR53-AS53</f>
        <v>0</v>
      </c>
      <c r="AU53" s="8">
        <v>821</v>
      </c>
      <c r="AV53" s="8">
        <v>798</v>
      </c>
      <c r="AW53" s="8">
        <v>23</v>
      </c>
      <c r="AX53" s="8">
        <v>67</v>
      </c>
      <c r="AY53" s="8">
        <v>54</v>
      </c>
      <c r="AZ53" s="8">
        <v>13</v>
      </c>
      <c r="BA53" s="8">
        <v>754</v>
      </c>
      <c r="BB53" s="8">
        <v>744</v>
      </c>
      <c r="BC53" s="8">
        <v>10</v>
      </c>
      <c r="BD53" s="8">
        <v>2932</v>
      </c>
      <c r="BE53" s="8">
        <v>236</v>
      </c>
      <c r="BF53" s="8">
        <v>1863</v>
      </c>
      <c r="BG53" s="8">
        <v>2099</v>
      </c>
      <c r="BH53" s="8">
        <v>1186</v>
      </c>
      <c r="BI53" s="8">
        <v>2359</v>
      </c>
      <c r="BJ53" s="8">
        <v>3545</v>
      </c>
      <c r="BK53" s="8">
        <f t="shared" si="60"/>
        <v>9397</v>
      </c>
      <c r="BL53" s="8">
        <v>242</v>
      </c>
      <c r="BM53" s="8">
        <v>1</v>
      </c>
      <c r="BN53" s="8">
        <v>1532</v>
      </c>
      <c r="BO53" s="8"/>
      <c r="BP53" s="8"/>
      <c r="BQ53" s="8">
        <v>350</v>
      </c>
      <c r="BR53" s="8"/>
      <c r="BS53" s="8"/>
      <c r="BT53" s="8"/>
      <c r="BU53" s="8"/>
      <c r="BV53" s="8">
        <v>226</v>
      </c>
      <c r="BW53" s="8">
        <v>6</v>
      </c>
      <c r="BX53" s="8">
        <v>2114</v>
      </c>
      <c r="BY53" s="2">
        <f t="shared" si="58"/>
        <v>2356</v>
      </c>
      <c r="BZ53" s="8">
        <v>115</v>
      </c>
      <c r="CA53" s="8">
        <v>11</v>
      </c>
      <c r="CB53" s="8">
        <v>104</v>
      </c>
      <c r="CC53" s="2"/>
      <c r="CD53" s="8">
        <v>81</v>
      </c>
      <c r="CE53" s="8">
        <v>73</v>
      </c>
      <c r="CF53" s="8"/>
      <c r="CG53" s="8">
        <v>73</v>
      </c>
      <c r="CH53" s="8">
        <v>8</v>
      </c>
      <c r="CI53" s="8"/>
      <c r="CJ53" s="8">
        <v>8</v>
      </c>
      <c r="CK53" s="2"/>
      <c r="CL53" s="2">
        <v>19</v>
      </c>
      <c r="CM53" s="2"/>
      <c r="CN53" s="2"/>
      <c r="CO53" s="2"/>
      <c r="CP53" s="8">
        <v>51</v>
      </c>
      <c r="CQ53" s="8">
        <v>28</v>
      </c>
      <c r="CR53" s="8">
        <v>23</v>
      </c>
      <c r="CS53" s="8">
        <v>3</v>
      </c>
      <c r="CT53" s="8">
        <v>2</v>
      </c>
      <c r="CU53" s="8">
        <v>1</v>
      </c>
      <c r="CV53" s="2"/>
      <c r="CW53" s="9">
        <v>45000</v>
      </c>
      <c r="CX53" s="9"/>
      <c r="CY53" s="9"/>
      <c r="CZ53" s="9"/>
      <c r="DA53" s="9"/>
      <c r="DB53" s="9"/>
      <c r="DC53" s="9"/>
      <c r="DD53" s="9">
        <v>3500</v>
      </c>
      <c r="DE53" s="9">
        <v>10000</v>
      </c>
      <c r="DF53" s="2"/>
      <c r="DG53" s="10">
        <f>SUBTOTAL(9,CW53:DF53)</f>
        <v>58500</v>
      </c>
      <c r="DH53" s="2"/>
      <c r="DI53" s="2"/>
      <c r="DJ53" s="2"/>
      <c r="DK53" s="2"/>
      <c r="DL53" s="2"/>
      <c r="DM53" s="2"/>
      <c r="DN53" s="2"/>
      <c r="DO53" s="36">
        <f>SUM(DH53:DN53)</f>
        <v>0</v>
      </c>
    </row>
    <row r="54" spans="1:119" ht="15">
      <c r="A54" s="28" t="s">
        <v>269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>
        <f t="shared" si="61"/>
        <v>0</v>
      </c>
      <c r="AH54" s="2">
        <f t="shared" si="62"/>
        <v>0</v>
      </c>
      <c r="AI54" s="2"/>
      <c r="AJ54" s="2"/>
      <c r="AK54" s="2"/>
      <c r="AL54" s="2"/>
      <c r="AM54" s="2"/>
      <c r="AN54" s="2"/>
      <c r="AO54" s="2"/>
      <c r="AP54" s="2"/>
      <c r="AQ54" s="8">
        <v>23</v>
      </c>
      <c r="AR54" s="8">
        <v>3</v>
      </c>
      <c r="AS54" s="8">
        <v>20</v>
      </c>
      <c r="AT54" s="2">
        <f>AQ54-AR54-AS54</f>
        <v>0</v>
      </c>
      <c r="AU54" s="8">
        <v>4331</v>
      </c>
      <c r="AV54" s="8">
        <v>798</v>
      </c>
      <c r="AW54" s="8">
        <v>3533</v>
      </c>
      <c r="AX54" s="8">
        <v>3351</v>
      </c>
      <c r="AY54" s="8">
        <v>611</v>
      </c>
      <c r="AZ54" s="8">
        <v>2740</v>
      </c>
      <c r="BA54" s="8">
        <v>980</v>
      </c>
      <c r="BB54" s="8">
        <v>187</v>
      </c>
      <c r="BC54" s="8">
        <v>793</v>
      </c>
      <c r="BD54" s="2">
        <v>190</v>
      </c>
      <c r="BE54" s="8">
        <v>407</v>
      </c>
      <c r="BF54" s="8">
        <v>681</v>
      </c>
      <c r="BG54" s="8">
        <v>1088</v>
      </c>
      <c r="BH54" s="8">
        <v>200</v>
      </c>
      <c r="BI54" s="8">
        <v>16</v>
      </c>
      <c r="BJ54" s="8">
        <v>216</v>
      </c>
      <c r="BK54" s="8">
        <f t="shared" si="60"/>
        <v>5825</v>
      </c>
      <c r="BL54" s="8">
        <v>8752</v>
      </c>
      <c r="BM54" s="8">
        <v>5729</v>
      </c>
      <c r="BN54" s="8">
        <v>17</v>
      </c>
      <c r="BO54" s="8"/>
      <c r="BP54" s="8"/>
      <c r="BQ54" s="8">
        <v>139</v>
      </c>
      <c r="BR54" s="8"/>
      <c r="BS54" s="8"/>
      <c r="BT54" s="8"/>
      <c r="BU54" s="8"/>
      <c r="BV54" s="8">
        <v>19</v>
      </c>
      <c r="BW54" s="8">
        <v>112</v>
      </c>
      <c r="BX54" s="8">
        <v>287</v>
      </c>
      <c r="BY54" s="2">
        <f t="shared" si="58"/>
        <v>9039</v>
      </c>
      <c r="BZ54" s="8">
        <v>35</v>
      </c>
      <c r="CA54" s="8">
        <v>33</v>
      </c>
      <c r="CB54" s="8">
        <v>2</v>
      </c>
      <c r="CC54" s="2"/>
      <c r="CD54" s="8">
        <v>133</v>
      </c>
      <c r="CE54" s="8">
        <v>67</v>
      </c>
      <c r="CF54" s="8">
        <v>48</v>
      </c>
      <c r="CG54" s="8">
        <v>19</v>
      </c>
      <c r="CH54" s="8">
        <v>66</v>
      </c>
      <c r="CI54" s="8">
        <v>58</v>
      </c>
      <c r="CJ54" s="8">
        <v>8</v>
      </c>
      <c r="CK54" s="2"/>
      <c r="CL54" s="8">
        <v>328</v>
      </c>
      <c r="CM54" s="2"/>
      <c r="CN54" s="2"/>
      <c r="CO54" s="2"/>
      <c r="CP54" s="2">
        <v>2</v>
      </c>
      <c r="CQ54" s="2">
        <v>2</v>
      </c>
      <c r="CR54" s="2"/>
      <c r="CS54" s="8">
        <v>9</v>
      </c>
      <c r="CT54" s="8">
        <v>9</v>
      </c>
      <c r="CU54" s="8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36">
        <f>SUM(DH54:DN54)</f>
        <v>0</v>
      </c>
    </row>
    <row r="55" spans="1:119" ht="15">
      <c r="A55" s="2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>
        <f t="shared" si="61"/>
        <v>0</v>
      </c>
      <c r="AH55" s="2">
        <f t="shared" si="62"/>
        <v>0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8">
        <f t="shared" si="60"/>
        <v>0</v>
      </c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>
        <f t="shared" si="58"/>
        <v>0</v>
      </c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11"/>
    </row>
    <row r="56" spans="1:119" ht="15">
      <c r="A56" s="28" t="s">
        <v>270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>
        <v>246</v>
      </c>
      <c r="M56" s="2">
        <v>300</v>
      </c>
      <c r="N56" s="2"/>
      <c r="O56" s="2">
        <v>66</v>
      </c>
      <c r="P56" s="2">
        <v>3</v>
      </c>
      <c r="Q56" s="2">
        <v>2</v>
      </c>
      <c r="R56" s="2"/>
      <c r="S56" s="2"/>
      <c r="T56" s="2"/>
      <c r="U56" s="2"/>
      <c r="V56" s="2">
        <v>0</v>
      </c>
      <c r="W56" s="2">
        <v>0</v>
      </c>
      <c r="X56" s="2">
        <v>0</v>
      </c>
      <c r="Y56" s="2">
        <v>1</v>
      </c>
      <c r="Z56" s="2">
        <v>1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f t="shared" si="61"/>
        <v>1</v>
      </c>
      <c r="AH56" s="2">
        <f t="shared" si="62"/>
        <v>1</v>
      </c>
      <c r="AI56" s="2">
        <v>18</v>
      </c>
      <c r="AJ56" s="2">
        <v>2</v>
      </c>
      <c r="AK56" s="2"/>
      <c r="AL56" s="2"/>
      <c r="AM56" s="2"/>
      <c r="AN56" s="2"/>
      <c r="AO56" s="2"/>
      <c r="AP56" s="2">
        <v>16</v>
      </c>
      <c r="AQ56" s="8">
        <v>441</v>
      </c>
      <c r="AR56" s="8">
        <v>342</v>
      </c>
      <c r="AS56" s="8">
        <v>99</v>
      </c>
      <c r="AT56" s="2">
        <f>AQ56-AR56-AS56</f>
        <v>0</v>
      </c>
      <c r="AU56" s="8">
        <v>2647</v>
      </c>
      <c r="AV56" s="8">
        <v>2125</v>
      </c>
      <c r="AW56" s="8">
        <v>522</v>
      </c>
      <c r="AX56" s="8">
        <v>1922</v>
      </c>
      <c r="AY56" s="8">
        <v>1505</v>
      </c>
      <c r="AZ56" s="8">
        <v>417</v>
      </c>
      <c r="BA56" s="8">
        <v>725</v>
      </c>
      <c r="BB56" s="8">
        <v>620</v>
      </c>
      <c r="BC56" s="8">
        <v>105</v>
      </c>
      <c r="BD56" s="8">
        <v>625</v>
      </c>
      <c r="BE56" s="8">
        <v>1778</v>
      </c>
      <c r="BF56" s="8">
        <v>817</v>
      </c>
      <c r="BG56" s="8">
        <v>2595</v>
      </c>
      <c r="BH56" s="8">
        <v>593</v>
      </c>
      <c r="BI56" s="8">
        <v>633</v>
      </c>
      <c r="BJ56" s="8">
        <v>1226</v>
      </c>
      <c r="BK56" s="8">
        <f t="shared" si="60"/>
        <v>7093</v>
      </c>
      <c r="BL56" s="8">
        <v>13122</v>
      </c>
      <c r="BM56" s="8">
        <v>2513</v>
      </c>
      <c r="BN56" s="8">
        <v>126</v>
      </c>
      <c r="BO56" s="8"/>
      <c r="BP56" s="8"/>
      <c r="BQ56" s="8">
        <v>312</v>
      </c>
      <c r="BR56" s="8"/>
      <c r="BS56" s="8"/>
      <c r="BT56" s="8"/>
      <c r="BU56" s="8"/>
      <c r="BV56" s="8">
        <v>101</v>
      </c>
      <c r="BW56" s="8">
        <v>20</v>
      </c>
      <c r="BX56" s="8">
        <v>559</v>
      </c>
      <c r="BY56" s="2">
        <f t="shared" si="58"/>
        <v>13681</v>
      </c>
      <c r="BZ56" s="8">
        <v>18</v>
      </c>
      <c r="CA56" s="8">
        <v>16</v>
      </c>
      <c r="CB56" s="8">
        <v>2</v>
      </c>
      <c r="CC56" s="2"/>
      <c r="CD56" s="8">
        <v>918</v>
      </c>
      <c r="CE56" s="8">
        <v>782</v>
      </c>
      <c r="CF56" s="8">
        <v>401</v>
      </c>
      <c r="CG56" s="8">
        <v>381</v>
      </c>
      <c r="CH56" s="8">
        <v>136</v>
      </c>
      <c r="CI56" s="8">
        <v>96</v>
      </c>
      <c r="CJ56" s="8">
        <v>40</v>
      </c>
      <c r="CK56" s="2"/>
      <c r="CL56" s="8">
        <v>19</v>
      </c>
      <c r="CM56" s="2"/>
      <c r="CN56" s="2"/>
      <c r="CO56" s="2"/>
      <c r="CP56" s="8">
        <v>27</v>
      </c>
      <c r="CQ56" s="8">
        <v>10</v>
      </c>
      <c r="CR56" s="8">
        <v>17</v>
      </c>
      <c r="CS56" s="8">
        <v>8</v>
      </c>
      <c r="CT56" s="8">
        <v>3</v>
      </c>
      <c r="CU56" s="8">
        <v>5</v>
      </c>
      <c r="CV56" s="2"/>
      <c r="CW56" s="2">
        <v>55000</v>
      </c>
      <c r="CX56" s="8">
        <v>8537.6</v>
      </c>
      <c r="CY56" s="2"/>
      <c r="CZ56" s="2"/>
      <c r="DA56" s="2"/>
      <c r="DB56" s="2">
        <v>6000</v>
      </c>
      <c r="DC56" s="8">
        <v>16132</v>
      </c>
      <c r="DD56" s="2"/>
      <c r="DE56" s="2"/>
      <c r="DF56" s="2"/>
      <c r="DG56" s="10">
        <f>SUBTOTAL(9,CW56:DF56)</f>
        <v>85669.6</v>
      </c>
      <c r="DH56" s="2"/>
      <c r="DI56" s="2"/>
      <c r="DJ56" s="8"/>
      <c r="DK56" s="2"/>
      <c r="DL56" s="2"/>
      <c r="DM56" s="2"/>
      <c r="DN56" s="2"/>
      <c r="DO56" s="36">
        <f>SUM(DH56:DN56)</f>
        <v>0</v>
      </c>
    </row>
    <row r="57" spans="1:119" ht="15">
      <c r="A57" s="28" t="s">
        <v>271</v>
      </c>
      <c r="B57" s="2"/>
      <c r="C57" s="2"/>
      <c r="D57" s="2"/>
      <c r="E57" s="2"/>
      <c r="F57" s="2"/>
      <c r="G57" s="2"/>
      <c r="H57" s="2"/>
      <c r="I57" s="2"/>
      <c r="J57" s="2">
        <v>2006</v>
      </c>
      <c r="K57" s="2"/>
      <c r="L57" s="2">
        <v>60</v>
      </c>
      <c r="M57" s="2">
        <v>60</v>
      </c>
      <c r="N57" s="2"/>
      <c r="O57" s="2">
        <v>14</v>
      </c>
      <c r="P57" s="2">
        <v>2</v>
      </c>
      <c r="Q57" s="2">
        <v>5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>
        <f t="shared" si="61"/>
        <v>0</v>
      </c>
      <c r="AH57" s="2">
        <f t="shared" si="62"/>
        <v>0</v>
      </c>
      <c r="AI57" s="2"/>
      <c r="AJ57" s="2"/>
      <c r="AK57" s="2">
        <v>2</v>
      </c>
      <c r="AL57" s="2">
        <v>66</v>
      </c>
      <c r="AM57" s="2"/>
      <c r="AN57" s="2"/>
      <c r="AO57" s="2"/>
      <c r="AP57" s="2">
        <v>50</v>
      </c>
      <c r="AQ57" s="8">
        <v>635</v>
      </c>
      <c r="AR57" s="8">
        <v>524</v>
      </c>
      <c r="AS57" s="8">
        <v>111</v>
      </c>
      <c r="AT57" s="2">
        <f>AQ57-AR57-AS57</f>
        <v>0</v>
      </c>
      <c r="AU57" s="8">
        <v>3944</v>
      </c>
      <c r="AV57" s="8">
        <v>3445</v>
      </c>
      <c r="AW57" s="8">
        <v>499</v>
      </c>
      <c r="AX57" s="8">
        <v>2753</v>
      </c>
      <c r="AY57" s="8">
        <v>2352</v>
      </c>
      <c r="AZ57" s="8">
        <v>401</v>
      </c>
      <c r="BA57" s="8">
        <v>1191</v>
      </c>
      <c r="BB57" s="8">
        <v>1093</v>
      </c>
      <c r="BC57" s="8">
        <v>98</v>
      </c>
      <c r="BD57" s="8">
        <v>5212</v>
      </c>
      <c r="BE57" s="8">
        <v>976</v>
      </c>
      <c r="BF57" s="8">
        <v>1454</v>
      </c>
      <c r="BG57" s="8">
        <v>2430</v>
      </c>
      <c r="BH57" s="8">
        <v>1887</v>
      </c>
      <c r="BI57" s="8">
        <v>1475</v>
      </c>
      <c r="BJ57" s="8">
        <v>3362</v>
      </c>
      <c r="BK57" s="8">
        <f t="shared" si="60"/>
        <v>14948</v>
      </c>
      <c r="BL57" s="8">
        <v>1817</v>
      </c>
      <c r="BM57" s="8">
        <v>234</v>
      </c>
      <c r="BN57" s="8">
        <v>442</v>
      </c>
      <c r="BO57" s="8"/>
      <c r="BP57" s="8"/>
      <c r="BQ57" s="8">
        <v>6</v>
      </c>
      <c r="BR57" s="8"/>
      <c r="BS57" s="8"/>
      <c r="BT57" s="8"/>
      <c r="BU57" s="8"/>
      <c r="BV57" s="8">
        <v>682</v>
      </c>
      <c r="BW57" s="8">
        <v>28</v>
      </c>
      <c r="BX57" s="8">
        <v>1158</v>
      </c>
      <c r="BY57" s="2">
        <f t="shared" si="58"/>
        <v>2975</v>
      </c>
      <c r="BZ57" s="8">
        <v>4</v>
      </c>
      <c r="CA57" s="8">
        <v>1</v>
      </c>
      <c r="CB57" s="8">
        <v>3</v>
      </c>
      <c r="CC57" s="2"/>
      <c r="CD57" s="8">
        <v>708</v>
      </c>
      <c r="CE57" s="8">
        <v>654</v>
      </c>
      <c r="CF57" s="8">
        <v>391</v>
      </c>
      <c r="CG57" s="8">
        <v>263</v>
      </c>
      <c r="CH57" s="8">
        <v>54</v>
      </c>
      <c r="CI57" s="8">
        <v>39</v>
      </c>
      <c r="CJ57" s="8">
        <v>15</v>
      </c>
      <c r="CK57" s="2"/>
      <c r="CL57" s="8">
        <v>23</v>
      </c>
      <c r="CM57" s="2">
        <v>20</v>
      </c>
      <c r="CN57" s="2">
        <v>3</v>
      </c>
      <c r="CO57" s="2"/>
      <c r="CP57" s="8">
        <v>58</v>
      </c>
      <c r="CQ57" s="8">
        <v>55</v>
      </c>
      <c r="CR57" s="8">
        <v>3</v>
      </c>
      <c r="CS57" s="8">
        <v>4</v>
      </c>
      <c r="CT57" s="8"/>
      <c r="CU57" s="8">
        <v>4</v>
      </c>
      <c r="CV57" s="2"/>
      <c r="CW57" s="2">
        <v>50000</v>
      </c>
      <c r="CX57" s="2">
        <v>6000</v>
      </c>
      <c r="CY57" s="2">
        <v>5000</v>
      </c>
      <c r="CZ57" s="2"/>
      <c r="DA57" s="2"/>
      <c r="DB57" s="2"/>
      <c r="DC57" s="2"/>
      <c r="DD57" s="2"/>
      <c r="DE57" s="2"/>
      <c r="DF57" s="2"/>
      <c r="DG57" s="10">
        <f>SUBTOTAL(9,CW57:DF57)</f>
        <v>61000</v>
      </c>
      <c r="DH57" s="2"/>
      <c r="DI57" s="2"/>
      <c r="DJ57" s="8"/>
      <c r="DK57" s="2"/>
      <c r="DL57" s="2"/>
      <c r="DM57" s="2"/>
      <c r="DN57" s="2"/>
      <c r="DO57" s="36">
        <f>SUM(DH57:DN57)</f>
        <v>0</v>
      </c>
    </row>
    <row r="58" spans="1:119" ht="15">
      <c r="A58" s="2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>
        <f t="shared" si="61"/>
        <v>0</v>
      </c>
      <c r="AH58" s="2">
        <f t="shared" si="62"/>
        <v>0</v>
      </c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>
        <f>AQ58-AR58-AS58</f>
        <v>0</v>
      </c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8">
        <f t="shared" si="60"/>
        <v>0</v>
      </c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>
        <f t="shared" si="58"/>
        <v>0</v>
      </c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11"/>
    </row>
    <row r="59" spans="1:119" ht="15">
      <c r="A59" s="28" t="s">
        <v>272</v>
      </c>
      <c r="B59" s="2"/>
      <c r="C59" s="2"/>
      <c r="D59" s="2"/>
      <c r="E59" s="2"/>
      <c r="F59" s="2"/>
      <c r="G59" s="2"/>
      <c r="H59" s="2"/>
      <c r="I59" s="2"/>
      <c r="J59" s="2"/>
      <c r="K59" s="2" t="s">
        <v>18</v>
      </c>
      <c r="L59" s="2">
        <v>532</v>
      </c>
      <c r="M59" s="2">
        <v>532</v>
      </c>
      <c r="N59" s="2">
        <v>75</v>
      </c>
      <c r="O59" s="2">
        <v>90</v>
      </c>
      <c r="P59" s="2">
        <v>4</v>
      </c>
      <c r="Q59" s="2">
        <v>5</v>
      </c>
      <c r="R59" s="2"/>
      <c r="S59" s="2"/>
      <c r="T59" s="2"/>
      <c r="U59" s="2" t="s">
        <v>21</v>
      </c>
      <c r="V59" s="2">
        <v>30</v>
      </c>
      <c r="W59" s="2">
        <v>0</v>
      </c>
      <c r="X59" s="2">
        <v>0</v>
      </c>
      <c r="Y59" s="2">
        <v>1</v>
      </c>
      <c r="Z59" s="2">
        <v>0</v>
      </c>
      <c r="AA59" s="2">
        <v>0</v>
      </c>
      <c r="AB59" s="2">
        <v>0</v>
      </c>
      <c r="AC59" s="2">
        <v>1</v>
      </c>
      <c r="AD59" s="2">
        <v>0</v>
      </c>
      <c r="AE59" s="2">
        <v>0</v>
      </c>
      <c r="AF59" s="2">
        <v>0</v>
      </c>
      <c r="AG59" s="2">
        <v>1</v>
      </c>
      <c r="AH59" s="2">
        <v>1</v>
      </c>
      <c r="AI59" s="2">
        <v>30</v>
      </c>
      <c r="AJ59" s="2">
        <v>2</v>
      </c>
      <c r="AK59" s="2">
        <v>1</v>
      </c>
      <c r="AL59" s="2">
        <v>28</v>
      </c>
      <c r="AM59" s="2">
        <v>0</v>
      </c>
      <c r="AN59" s="2">
        <v>0.25</v>
      </c>
      <c r="AO59" s="2"/>
      <c r="AP59" s="2"/>
      <c r="AQ59" s="8">
        <v>1875</v>
      </c>
      <c r="AR59" s="8">
        <v>1383</v>
      </c>
      <c r="AS59" s="8">
        <v>492</v>
      </c>
      <c r="AT59" s="2">
        <f>AQ59-AR59-AS59</f>
        <v>0</v>
      </c>
      <c r="AU59" s="8">
        <v>17145</v>
      </c>
      <c r="AV59" s="8">
        <v>11939</v>
      </c>
      <c r="AW59" s="8">
        <v>5206</v>
      </c>
      <c r="AX59" s="8">
        <v>12697</v>
      </c>
      <c r="AY59" s="8">
        <v>8582</v>
      </c>
      <c r="AZ59" s="8">
        <v>4115</v>
      </c>
      <c r="BA59" s="8">
        <v>4448</v>
      </c>
      <c r="BB59" s="8">
        <v>3357</v>
      </c>
      <c r="BC59" s="8">
        <v>1091</v>
      </c>
      <c r="BD59" s="8">
        <v>1835</v>
      </c>
      <c r="BE59" s="8">
        <v>3594</v>
      </c>
      <c r="BF59" s="8">
        <v>859</v>
      </c>
      <c r="BG59" s="8">
        <v>4453</v>
      </c>
      <c r="BH59" s="8">
        <v>2672</v>
      </c>
      <c r="BI59" s="8">
        <v>1746</v>
      </c>
      <c r="BJ59" s="8">
        <v>4418</v>
      </c>
      <c r="BK59" s="8">
        <f t="shared" si="60"/>
        <v>27851</v>
      </c>
      <c r="BL59" s="8">
        <v>31792</v>
      </c>
      <c r="BM59" s="8">
        <v>6413</v>
      </c>
      <c r="BN59" s="8">
        <v>78</v>
      </c>
      <c r="BO59" s="8"/>
      <c r="BP59" s="8"/>
      <c r="BQ59" s="8">
        <v>475</v>
      </c>
      <c r="BR59" s="8"/>
      <c r="BS59" s="8"/>
      <c r="BT59" s="8"/>
      <c r="BU59" s="8"/>
      <c r="BV59" s="8">
        <v>51</v>
      </c>
      <c r="BW59" s="8">
        <v>105</v>
      </c>
      <c r="BX59" s="8">
        <v>709</v>
      </c>
      <c r="BY59" s="2">
        <f t="shared" si="58"/>
        <v>32501</v>
      </c>
      <c r="BZ59" s="8">
        <v>957</v>
      </c>
      <c r="CA59" s="8">
        <v>944</v>
      </c>
      <c r="CB59" s="8">
        <v>13</v>
      </c>
      <c r="CC59" s="2"/>
      <c r="CD59" s="8">
        <v>1309</v>
      </c>
      <c r="CE59" s="8">
        <v>1166</v>
      </c>
      <c r="CF59" s="8">
        <v>765</v>
      </c>
      <c r="CG59" s="8">
        <v>401</v>
      </c>
      <c r="CH59" s="8">
        <v>143</v>
      </c>
      <c r="CI59" s="8">
        <v>114</v>
      </c>
      <c r="CJ59" s="8">
        <v>29</v>
      </c>
      <c r="CK59" s="2"/>
      <c r="CL59" s="8">
        <v>63</v>
      </c>
      <c r="CM59" s="2">
        <v>21</v>
      </c>
      <c r="CN59" s="2"/>
      <c r="CO59" s="2"/>
      <c r="CP59" s="8">
        <v>10</v>
      </c>
      <c r="CQ59" s="8">
        <v>3</v>
      </c>
      <c r="CR59" s="8">
        <v>7</v>
      </c>
      <c r="CS59" s="8">
        <v>10</v>
      </c>
      <c r="CT59" s="8">
        <v>3</v>
      </c>
      <c r="CU59" s="8">
        <v>7</v>
      </c>
      <c r="CV59" s="2"/>
      <c r="CW59" s="8">
        <v>116282.52</v>
      </c>
      <c r="CX59" s="8">
        <f>6476.17+16717.55</f>
        <v>23193.72</v>
      </c>
      <c r="CY59" s="2"/>
      <c r="CZ59" s="2"/>
      <c r="DA59" s="2"/>
      <c r="DB59" s="8">
        <v>8362.48</v>
      </c>
      <c r="DC59" s="8"/>
      <c r="DD59" s="2"/>
      <c r="DE59" s="8">
        <v>52061.52</v>
      </c>
      <c r="DF59" s="2"/>
      <c r="DG59" s="10">
        <f>SUBTOTAL(9,CW59:DF59)</f>
        <v>199900.24</v>
      </c>
      <c r="DH59" s="2"/>
      <c r="DI59" s="2"/>
      <c r="DJ59" s="2"/>
      <c r="DK59" s="2"/>
      <c r="DL59" s="2"/>
      <c r="DM59" s="2"/>
      <c r="DN59" s="2"/>
      <c r="DO59" s="36">
        <f>SUM(DH59:DN59)</f>
        <v>0</v>
      </c>
    </row>
    <row r="60" spans="1:119" ht="15">
      <c r="A60" s="28" t="s">
        <v>273</v>
      </c>
      <c r="B60" s="2">
        <v>20451</v>
      </c>
      <c r="C60" s="2" t="s">
        <v>274</v>
      </c>
      <c r="D60" s="2">
        <v>20010</v>
      </c>
      <c r="E60" s="2" t="s">
        <v>88</v>
      </c>
      <c r="F60" s="2">
        <v>293569031</v>
      </c>
      <c r="G60" s="2">
        <v>293563543</v>
      </c>
      <c r="H60" s="2" t="s">
        <v>90</v>
      </c>
      <c r="I60" s="2" t="s">
        <v>91</v>
      </c>
      <c r="J60" s="2">
        <v>2006</v>
      </c>
      <c r="K60" s="2"/>
      <c r="L60" s="2">
        <v>208</v>
      </c>
      <c r="M60" s="2">
        <v>208</v>
      </c>
      <c r="N60" s="2">
        <v>52</v>
      </c>
      <c r="O60" s="2">
        <v>68</v>
      </c>
      <c r="P60" s="2">
        <v>1</v>
      </c>
      <c r="Q60" s="2">
        <v>4</v>
      </c>
      <c r="R60" s="2" t="s">
        <v>92</v>
      </c>
      <c r="S60" s="2" t="s">
        <v>20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>
        <f aca="true" t="shared" si="63" ref="AG60:AH62">W60+Y60+AA60+AC60+AE60</f>
        <v>0</v>
      </c>
      <c r="AH60" s="2">
        <f t="shared" si="63"/>
        <v>0</v>
      </c>
      <c r="AI60" s="2"/>
      <c r="AJ60" s="2"/>
      <c r="AK60" s="2">
        <v>1</v>
      </c>
      <c r="AL60" s="2">
        <v>21</v>
      </c>
      <c r="AM60" s="2"/>
      <c r="AN60" s="2"/>
      <c r="AO60" s="2"/>
      <c r="AP60" s="2">
        <v>17.5</v>
      </c>
      <c r="AQ60" s="8">
        <v>160</v>
      </c>
      <c r="AR60" s="8">
        <v>111</v>
      </c>
      <c r="AS60" s="8">
        <v>49</v>
      </c>
      <c r="AT60" s="2">
        <f>AQ60-AR60-AS60</f>
        <v>0</v>
      </c>
      <c r="AU60" s="8">
        <v>3087</v>
      </c>
      <c r="AV60" s="8">
        <v>2273</v>
      </c>
      <c r="AW60" s="8">
        <v>814</v>
      </c>
      <c r="AX60" s="8">
        <v>2210</v>
      </c>
      <c r="AY60" s="8">
        <v>1586</v>
      </c>
      <c r="AZ60" s="8">
        <v>624</v>
      </c>
      <c r="BA60" s="8">
        <v>877</v>
      </c>
      <c r="BB60" s="8">
        <v>687</v>
      </c>
      <c r="BC60" s="8">
        <v>190</v>
      </c>
      <c r="BD60" s="8">
        <v>686</v>
      </c>
      <c r="BE60" s="8">
        <v>1647</v>
      </c>
      <c r="BF60" s="8">
        <v>825</v>
      </c>
      <c r="BG60" s="8">
        <v>2472</v>
      </c>
      <c r="BH60" s="8">
        <v>903</v>
      </c>
      <c r="BI60" s="8">
        <v>533</v>
      </c>
      <c r="BJ60" s="8">
        <v>1436</v>
      </c>
      <c r="BK60" s="8">
        <f t="shared" si="60"/>
        <v>7681</v>
      </c>
      <c r="BL60" s="8">
        <v>3518</v>
      </c>
      <c r="BM60" s="8">
        <v>781</v>
      </c>
      <c r="BN60" s="8">
        <v>107</v>
      </c>
      <c r="BO60" s="8"/>
      <c r="BP60" s="8"/>
      <c r="BQ60" s="8">
        <v>60</v>
      </c>
      <c r="BR60" s="8"/>
      <c r="BS60" s="8"/>
      <c r="BT60" s="8"/>
      <c r="BU60" s="8"/>
      <c r="BV60" s="8">
        <v>164</v>
      </c>
      <c r="BW60" s="8">
        <v>35</v>
      </c>
      <c r="BX60" s="8">
        <v>366</v>
      </c>
      <c r="BY60" s="2">
        <f t="shared" si="58"/>
        <v>3884</v>
      </c>
      <c r="BZ60" s="8">
        <v>2</v>
      </c>
      <c r="CA60" s="8">
        <v>2</v>
      </c>
      <c r="CB60" s="8"/>
      <c r="CC60" s="2"/>
      <c r="CD60" s="8">
        <v>657</v>
      </c>
      <c r="CE60" s="8">
        <v>551</v>
      </c>
      <c r="CF60" s="8">
        <v>325</v>
      </c>
      <c r="CG60" s="8">
        <v>226</v>
      </c>
      <c r="CH60" s="8">
        <v>106</v>
      </c>
      <c r="CI60" s="8">
        <v>71</v>
      </c>
      <c r="CJ60" s="8">
        <v>35</v>
      </c>
      <c r="CK60" s="8"/>
      <c r="CL60" s="8">
        <v>124</v>
      </c>
      <c r="CM60" s="2">
        <v>13</v>
      </c>
      <c r="CN60" s="8"/>
      <c r="CO60" s="8"/>
      <c r="CP60" s="8">
        <v>9</v>
      </c>
      <c r="CQ60" s="8">
        <v>9</v>
      </c>
      <c r="CR60" s="8"/>
      <c r="CS60" s="8">
        <v>4</v>
      </c>
      <c r="CT60" s="8">
        <v>9</v>
      </c>
      <c r="CU60" s="8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10">
        <f>SUBTOTAL(9,CW60:DF60)</f>
        <v>0</v>
      </c>
      <c r="DH60" s="2"/>
      <c r="DI60" s="2"/>
      <c r="DJ60" s="2"/>
      <c r="DK60" s="2"/>
      <c r="DL60" s="2"/>
      <c r="DM60" s="2"/>
      <c r="DN60" s="2"/>
      <c r="DO60" s="36">
        <f>SUM(DH60:DN60)</f>
        <v>0</v>
      </c>
    </row>
    <row r="61" spans="1:119" ht="15">
      <c r="A61" s="2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>
        <f t="shared" si="63"/>
        <v>0</v>
      </c>
      <c r="AH61" s="2">
        <f t="shared" si="63"/>
        <v>0</v>
      </c>
      <c r="AI61" s="2"/>
      <c r="AJ61" s="2"/>
      <c r="AK61" s="2"/>
      <c r="AL61" s="2"/>
      <c r="AM61" s="2"/>
      <c r="AN61" s="2"/>
      <c r="AO61" s="2"/>
      <c r="AP61" s="2"/>
      <c r="AQ61" s="8"/>
      <c r="AR61" s="8"/>
      <c r="AS61" s="8"/>
      <c r="AT61" s="2">
        <f>AQ61-AR61-AS61</f>
        <v>0</v>
      </c>
      <c r="AU61" s="8"/>
      <c r="AV61" s="8"/>
      <c r="AW61" s="8"/>
      <c r="AX61" s="8"/>
      <c r="AY61" s="8"/>
      <c r="AZ61" s="8"/>
      <c r="BA61" s="8"/>
      <c r="BB61" s="8"/>
      <c r="BC61" s="8"/>
      <c r="BD61" s="2"/>
      <c r="BE61" s="2"/>
      <c r="BF61" s="2"/>
      <c r="BG61" s="2"/>
      <c r="BH61" s="2"/>
      <c r="BI61" s="2"/>
      <c r="BJ61" s="2"/>
      <c r="BK61" s="8">
        <f t="shared" si="60"/>
        <v>0</v>
      </c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>
        <f t="shared" si="58"/>
        <v>0</v>
      </c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10">
        <f>SUBTOTAL(9,CW61:DF61)</f>
        <v>0</v>
      </c>
      <c r="DH61" s="2"/>
      <c r="DI61" s="2"/>
      <c r="DJ61" s="2"/>
      <c r="DK61" s="2"/>
      <c r="DL61" s="2"/>
      <c r="DM61" s="2"/>
      <c r="DN61" s="2"/>
      <c r="DO61" s="11"/>
    </row>
    <row r="62" spans="1:119" ht="30">
      <c r="A62" s="28" t="s">
        <v>275</v>
      </c>
      <c r="B62" s="2"/>
      <c r="C62" s="2" t="s">
        <v>276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>
        <v>1</v>
      </c>
      <c r="AA62" s="2"/>
      <c r="AB62" s="2">
        <v>1</v>
      </c>
      <c r="AC62" s="2"/>
      <c r="AD62" s="2"/>
      <c r="AE62" s="2"/>
      <c r="AF62" s="2"/>
      <c r="AG62" s="2">
        <f t="shared" si="63"/>
        <v>0</v>
      </c>
      <c r="AH62" s="2">
        <f t="shared" si="63"/>
        <v>2</v>
      </c>
      <c r="AI62" s="2">
        <v>20</v>
      </c>
      <c r="AJ62" s="2">
        <v>2</v>
      </c>
      <c r="AK62" s="2"/>
      <c r="AL62" s="2"/>
      <c r="AM62" s="2"/>
      <c r="AN62" s="2"/>
      <c r="AO62" s="2"/>
      <c r="AP62" s="2"/>
      <c r="AQ62" s="8">
        <v>11</v>
      </c>
      <c r="AR62" s="8">
        <v>9</v>
      </c>
      <c r="AS62" s="8">
        <v>2</v>
      </c>
      <c r="AT62" s="2">
        <f>AQ62-AR62-AS62</f>
        <v>0</v>
      </c>
      <c r="AU62" s="8">
        <v>293</v>
      </c>
      <c r="AV62" s="8">
        <v>284</v>
      </c>
      <c r="AW62" s="8">
        <v>9</v>
      </c>
      <c r="AX62" s="8">
        <v>116</v>
      </c>
      <c r="AY62" s="8">
        <v>107</v>
      </c>
      <c r="AZ62" s="8">
        <v>9</v>
      </c>
      <c r="BA62" s="8">
        <v>177</v>
      </c>
      <c r="BB62" s="8">
        <v>177</v>
      </c>
      <c r="BC62" s="2"/>
      <c r="BD62" s="2">
        <v>33</v>
      </c>
      <c r="BE62" s="8">
        <v>637</v>
      </c>
      <c r="BF62" s="8">
        <v>432</v>
      </c>
      <c r="BG62" s="8">
        <v>1069</v>
      </c>
      <c r="BH62" s="8">
        <v>77</v>
      </c>
      <c r="BI62" s="8">
        <v>32</v>
      </c>
      <c r="BJ62" s="8">
        <v>109</v>
      </c>
      <c r="BK62" s="8">
        <f t="shared" si="60"/>
        <v>1504</v>
      </c>
      <c r="BL62" s="8">
        <v>4323</v>
      </c>
      <c r="BM62" s="8">
        <v>69</v>
      </c>
      <c r="BN62" s="8">
        <v>29</v>
      </c>
      <c r="BO62" s="8"/>
      <c r="BP62" s="8"/>
      <c r="BQ62" s="8">
        <v>1978</v>
      </c>
      <c r="BR62" s="8"/>
      <c r="BS62" s="8"/>
      <c r="BT62" s="8"/>
      <c r="BU62" s="8"/>
      <c r="BV62" s="8">
        <v>1</v>
      </c>
      <c r="BW62" s="8">
        <v>16</v>
      </c>
      <c r="BX62" s="8">
        <v>2024</v>
      </c>
      <c r="BY62" s="2">
        <f t="shared" si="58"/>
        <v>6347</v>
      </c>
      <c r="BZ62" s="15">
        <v>1355</v>
      </c>
      <c r="CA62" s="15">
        <v>1300</v>
      </c>
      <c r="CB62" s="15">
        <v>55</v>
      </c>
      <c r="CC62" s="2"/>
      <c r="CD62" s="2">
        <v>121</v>
      </c>
      <c r="CE62" s="2">
        <v>116</v>
      </c>
      <c r="CF62" s="2">
        <v>58</v>
      </c>
      <c r="CG62" s="2">
        <v>58</v>
      </c>
      <c r="CH62" s="2">
        <v>5</v>
      </c>
      <c r="CI62" s="2">
        <v>5</v>
      </c>
      <c r="CJ62" s="2">
        <v>0</v>
      </c>
      <c r="CK62" s="2"/>
      <c r="CL62" s="2">
        <v>5</v>
      </c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>
        <v>16000</v>
      </c>
      <c r="CX62" s="2">
        <v>2000</v>
      </c>
      <c r="CY62" s="2"/>
      <c r="CZ62" s="2"/>
      <c r="DA62" s="2"/>
      <c r="DB62" s="2"/>
      <c r="DC62" s="2"/>
      <c r="DD62" s="2"/>
      <c r="DE62" s="2">
        <v>1000</v>
      </c>
      <c r="DF62" s="2"/>
      <c r="DG62" s="10">
        <f>SUBTOTAL(9,CW62:DF62)</f>
        <v>19000</v>
      </c>
      <c r="DH62" s="2"/>
      <c r="DI62" s="2"/>
      <c r="DJ62" s="2"/>
      <c r="DK62" s="2"/>
      <c r="DL62" s="2"/>
      <c r="DM62" s="2"/>
      <c r="DN62" s="2"/>
      <c r="DO62" s="11"/>
    </row>
    <row r="63" spans="1:119" ht="15">
      <c r="A63" s="2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>
        <f>AQ63-AR63-AS63</f>
        <v>0</v>
      </c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8">
        <f t="shared" si="60"/>
        <v>0</v>
      </c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>
        <f t="shared" si="58"/>
        <v>0</v>
      </c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10">
        <f>SUBTOTAL(9,CW63:DF63)</f>
        <v>0</v>
      </c>
      <c r="DH63" s="2"/>
      <c r="DI63" s="2"/>
      <c r="DJ63" s="2"/>
      <c r="DK63" s="2"/>
      <c r="DL63" s="2"/>
      <c r="DM63" s="2"/>
      <c r="DN63" s="2"/>
      <c r="DO63" s="11"/>
    </row>
    <row r="64" spans="1:119" ht="15">
      <c r="A64" s="2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>
        <f>AQ64-AR64-AS64</f>
        <v>0</v>
      </c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8">
        <f t="shared" si="60"/>
        <v>0</v>
      </c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>
        <f t="shared" si="58"/>
        <v>0</v>
      </c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10"/>
      <c r="DH64" s="2"/>
      <c r="DI64" s="2"/>
      <c r="DJ64" s="2"/>
      <c r="DK64" s="2"/>
      <c r="DL64" s="2"/>
      <c r="DM64" s="2"/>
      <c r="DN64" s="2"/>
      <c r="DO64" s="11"/>
    </row>
    <row r="65" spans="1:119" ht="15.75" thickBot="1">
      <c r="A65" s="28" t="s">
        <v>277</v>
      </c>
      <c r="B65" s="2"/>
      <c r="C65" s="2"/>
      <c r="D65" s="2"/>
      <c r="E65" s="14" t="s">
        <v>113</v>
      </c>
      <c r="F65" s="2"/>
      <c r="G65" s="2"/>
      <c r="H65" s="2"/>
      <c r="I65" s="2"/>
      <c r="J65" s="2"/>
      <c r="K65" s="2"/>
      <c r="L65" s="2">
        <v>953</v>
      </c>
      <c r="M65" s="2">
        <v>1200</v>
      </c>
      <c r="N65" s="2">
        <v>125</v>
      </c>
      <c r="O65" s="2">
        <v>110</v>
      </c>
      <c r="P65" s="2">
        <v>8</v>
      </c>
      <c r="Q65" s="2">
        <v>7</v>
      </c>
      <c r="R65" s="2"/>
      <c r="S65" s="2"/>
      <c r="T65" s="2"/>
      <c r="U65" s="2"/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2</v>
      </c>
      <c r="AC65" s="2">
        <v>1</v>
      </c>
      <c r="AD65" s="2">
        <v>1</v>
      </c>
      <c r="AE65" s="2">
        <v>0</v>
      </c>
      <c r="AF65" s="2">
        <v>0</v>
      </c>
      <c r="AG65" s="2">
        <f>W65+Y65+AA65+AC65+AE65</f>
        <v>1</v>
      </c>
      <c r="AH65" s="2">
        <f>X65+Z65+AB65+AD65+AF65</f>
        <v>3</v>
      </c>
      <c r="AI65" s="2">
        <v>60</v>
      </c>
      <c r="AJ65" s="2">
        <f>AG65+AH65</f>
        <v>4</v>
      </c>
      <c r="AK65" s="2">
        <v>2</v>
      </c>
      <c r="AL65" s="2">
        <v>54</v>
      </c>
      <c r="AM65" s="2">
        <v>0</v>
      </c>
      <c r="AN65" s="2">
        <v>3</v>
      </c>
      <c r="AO65" s="2"/>
      <c r="AP65" s="2">
        <v>44.25</v>
      </c>
      <c r="AQ65" s="8"/>
      <c r="AR65" s="8"/>
      <c r="AS65" s="8"/>
      <c r="AT65" s="2"/>
      <c r="AU65" s="8">
        <v>26795</v>
      </c>
      <c r="AV65" s="8">
        <v>19086</v>
      </c>
      <c r="AW65" s="8">
        <v>7709</v>
      </c>
      <c r="AX65" s="8">
        <v>17438</v>
      </c>
      <c r="AY65" s="8">
        <v>11463</v>
      </c>
      <c r="AZ65" s="8">
        <v>5975</v>
      </c>
      <c r="BA65" s="8">
        <v>9357</v>
      </c>
      <c r="BB65" s="8">
        <v>7623</v>
      </c>
      <c r="BC65" s="8">
        <v>1734</v>
      </c>
      <c r="BD65" s="8">
        <v>22771</v>
      </c>
      <c r="BE65" s="8">
        <v>4024</v>
      </c>
      <c r="BF65" s="8">
        <v>6928</v>
      </c>
      <c r="BG65" s="8">
        <v>10952</v>
      </c>
      <c r="BH65" s="8">
        <v>3877</v>
      </c>
      <c r="BI65" s="8">
        <v>3770</v>
      </c>
      <c r="BJ65" s="8">
        <v>7647</v>
      </c>
      <c r="BK65" s="8">
        <f t="shared" si="60"/>
        <v>68165</v>
      </c>
      <c r="BL65" s="8">
        <v>42688</v>
      </c>
      <c r="BM65" s="8">
        <v>6839</v>
      </c>
      <c r="BN65" s="8">
        <v>1946</v>
      </c>
      <c r="BO65" s="8"/>
      <c r="BP65" s="8"/>
      <c r="BQ65" s="8">
        <v>2736</v>
      </c>
      <c r="BR65" s="8"/>
      <c r="BS65" s="8"/>
      <c r="BT65" s="8"/>
      <c r="BU65" s="8"/>
      <c r="BV65" s="8">
        <v>2781</v>
      </c>
      <c r="BW65" s="8">
        <v>481</v>
      </c>
      <c r="BX65" s="8">
        <v>7944</v>
      </c>
      <c r="BY65" s="2">
        <f t="shared" si="58"/>
        <v>50632</v>
      </c>
      <c r="BZ65" s="8">
        <v>3365</v>
      </c>
      <c r="CA65" s="8">
        <v>2983</v>
      </c>
      <c r="CB65" s="8">
        <v>382</v>
      </c>
      <c r="CC65" s="2"/>
      <c r="CD65" s="8">
        <v>2392</v>
      </c>
      <c r="CE65" s="8">
        <v>2130</v>
      </c>
      <c r="CF65" s="8">
        <v>836</v>
      </c>
      <c r="CG65" s="8">
        <v>1294</v>
      </c>
      <c r="CH65" s="8">
        <v>262</v>
      </c>
      <c r="CI65" s="8">
        <v>198</v>
      </c>
      <c r="CJ65" s="8">
        <v>64</v>
      </c>
      <c r="CK65" s="2"/>
      <c r="CL65" s="8">
        <v>159</v>
      </c>
      <c r="CM65" s="2">
        <v>50</v>
      </c>
      <c r="CN65" s="2">
        <v>6</v>
      </c>
      <c r="CO65" s="2"/>
      <c r="CP65" s="8">
        <v>586</v>
      </c>
      <c r="CQ65" s="8">
        <v>358</v>
      </c>
      <c r="CR65" s="8">
        <v>228</v>
      </c>
      <c r="CS65" s="8">
        <v>31</v>
      </c>
      <c r="CT65" s="8">
        <v>17</v>
      </c>
      <c r="CU65" s="8">
        <v>14</v>
      </c>
      <c r="CV65" s="2"/>
      <c r="CW65" s="2">
        <f>92000+58000</f>
        <v>150000</v>
      </c>
      <c r="CX65" s="2">
        <f>12000+17386.09</f>
        <v>29386.09</v>
      </c>
      <c r="CY65" s="2">
        <v>500</v>
      </c>
      <c r="CZ65" s="2">
        <v>4000</v>
      </c>
      <c r="DA65" s="2"/>
      <c r="DB65" s="2">
        <v>6500</v>
      </c>
      <c r="DC65" s="2">
        <v>26277.6</v>
      </c>
      <c r="DD65" s="2">
        <v>10000</v>
      </c>
      <c r="DE65" s="2">
        <f>70000-58000</f>
        <v>12000</v>
      </c>
      <c r="DF65" s="2"/>
      <c r="DG65" s="2">
        <f>SUBTOTAL(9,CW65:DF65)</f>
        <v>238663.69</v>
      </c>
      <c r="DH65" s="2"/>
      <c r="DI65" s="2"/>
      <c r="DJ65" s="2"/>
      <c r="DK65" s="2"/>
      <c r="DL65" s="2"/>
      <c r="DM65" s="2"/>
      <c r="DN65" s="2"/>
      <c r="DO65" s="11"/>
    </row>
    <row r="66" spans="1:119" ht="30.75" thickBot="1">
      <c r="A66" s="32" t="s">
        <v>278</v>
      </c>
      <c r="B66" s="14"/>
      <c r="C66" s="14" t="s">
        <v>281</v>
      </c>
      <c r="D66" s="14">
        <v>20020</v>
      </c>
      <c r="E66" s="14" t="s">
        <v>113</v>
      </c>
      <c r="F66" s="14" t="s">
        <v>282</v>
      </c>
      <c r="G66" s="14">
        <v>2335178268</v>
      </c>
      <c r="H66" s="14"/>
      <c r="I66" s="14"/>
      <c r="J66" s="14"/>
      <c r="K66" s="14"/>
      <c r="L66" s="14">
        <v>233</v>
      </c>
      <c r="M66" s="14">
        <v>233</v>
      </c>
      <c r="N66" s="14">
        <v>100</v>
      </c>
      <c r="O66" s="14">
        <v>25</v>
      </c>
      <c r="P66" s="14">
        <v>2</v>
      </c>
      <c r="Q66" s="14">
        <v>4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>
        <v>1</v>
      </c>
      <c r="AE66" s="14"/>
      <c r="AF66" s="14"/>
      <c r="AG66" s="14"/>
      <c r="AH66" s="14">
        <f>X66+Z66+AB66+AD66+AF66</f>
        <v>1</v>
      </c>
      <c r="AI66" s="14">
        <v>5</v>
      </c>
      <c r="AJ66" s="14">
        <v>1</v>
      </c>
      <c r="AK66" s="14">
        <v>1</v>
      </c>
      <c r="AL66" s="14">
        <v>25</v>
      </c>
      <c r="AM66" s="14">
        <v>0</v>
      </c>
      <c r="AN66" s="14">
        <v>0</v>
      </c>
      <c r="AO66" s="14"/>
      <c r="AP66" s="14">
        <v>24</v>
      </c>
      <c r="AQ66" s="25"/>
      <c r="AR66" s="25"/>
      <c r="AS66" s="25"/>
      <c r="AT66" s="14"/>
      <c r="AU66" s="25">
        <v>534</v>
      </c>
      <c r="AV66" s="25">
        <v>292</v>
      </c>
      <c r="AW66" s="25">
        <v>242</v>
      </c>
      <c r="AX66" s="25">
        <v>425</v>
      </c>
      <c r="AY66" s="25">
        <v>233</v>
      </c>
      <c r="AZ66" s="25">
        <v>192</v>
      </c>
      <c r="BA66" s="25">
        <v>109</v>
      </c>
      <c r="BB66" s="25">
        <v>59</v>
      </c>
      <c r="BC66" s="25">
        <v>50</v>
      </c>
      <c r="BD66" s="25">
        <v>283</v>
      </c>
      <c r="BE66" s="25">
        <v>56</v>
      </c>
      <c r="BF66" s="25">
        <v>72</v>
      </c>
      <c r="BG66" s="25">
        <v>128</v>
      </c>
      <c r="BH66" s="25">
        <v>137</v>
      </c>
      <c r="BI66" s="25">
        <v>38</v>
      </c>
      <c r="BJ66" s="25">
        <v>175</v>
      </c>
      <c r="BK66" s="25">
        <f t="shared" si="60"/>
        <v>1120</v>
      </c>
      <c r="BL66" s="25">
        <v>4571</v>
      </c>
      <c r="BM66" s="25">
        <v>1982</v>
      </c>
      <c r="BN66" s="25">
        <v>40</v>
      </c>
      <c r="BO66" s="25"/>
      <c r="BP66" s="25"/>
      <c r="BQ66" s="25">
        <v>220</v>
      </c>
      <c r="BR66" s="25"/>
      <c r="BS66" s="25"/>
      <c r="BT66" s="25"/>
      <c r="BU66" s="25"/>
      <c r="BV66" s="25">
        <v>324</v>
      </c>
      <c r="BW66" s="25">
        <v>19</v>
      </c>
      <c r="BX66" s="25">
        <v>603</v>
      </c>
      <c r="BY66" s="14">
        <f t="shared" si="58"/>
        <v>5174</v>
      </c>
      <c r="BZ66" s="25">
        <v>184</v>
      </c>
      <c r="CA66" s="25">
        <v>101</v>
      </c>
      <c r="CB66" s="25">
        <v>83</v>
      </c>
      <c r="CC66" s="14"/>
      <c r="CD66" s="25">
        <v>179</v>
      </c>
      <c r="CE66" s="25">
        <v>115</v>
      </c>
      <c r="CF66" s="25">
        <v>94</v>
      </c>
      <c r="CG66" s="25">
        <v>21</v>
      </c>
      <c r="CH66" s="25">
        <v>64</v>
      </c>
      <c r="CI66" s="25">
        <v>53</v>
      </c>
      <c r="CJ66" s="25">
        <v>11</v>
      </c>
      <c r="CK66" s="14"/>
      <c r="CL66" s="25">
        <v>46</v>
      </c>
      <c r="CM66" s="14">
        <v>10</v>
      </c>
      <c r="CN66" s="14">
        <v>3</v>
      </c>
      <c r="CO66" s="14"/>
      <c r="CP66" s="25">
        <v>34</v>
      </c>
      <c r="CQ66" s="25">
        <v>34</v>
      </c>
      <c r="CR66" s="25"/>
      <c r="CS66" s="25">
        <v>6</v>
      </c>
      <c r="CT66" s="25">
        <v>6</v>
      </c>
      <c r="CU66" s="25"/>
      <c r="CV66" s="14"/>
      <c r="CW66" s="14">
        <f>6000+22000</f>
        <v>28000</v>
      </c>
      <c r="CX66" s="14">
        <v>1000</v>
      </c>
      <c r="CY66" s="14">
        <v>500</v>
      </c>
      <c r="CZ66" s="14">
        <v>700</v>
      </c>
      <c r="DA66" s="14"/>
      <c r="DB66" s="14">
        <v>4000</v>
      </c>
      <c r="DC66" s="14"/>
      <c r="DD66" s="14">
        <v>5000</v>
      </c>
      <c r="DE66" s="14">
        <v>3000</v>
      </c>
      <c r="DF66" s="14">
        <v>1000</v>
      </c>
      <c r="DG66" s="14">
        <f>SUBTOTAL(9,CW66:DF66)</f>
        <v>43200</v>
      </c>
      <c r="DH66" s="14"/>
      <c r="DI66" s="14"/>
      <c r="DJ66" s="14"/>
      <c r="DK66" s="14"/>
      <c r="DL66" s="14"/>
      <c r="DM66" s="14"/>
      <c r="DN66" s="14"/>
      <c r="DO66" s="37"/>
    </row>
    <row r="67" ht="15.75" thickBot="1">
      <c r="DC67" s="23"/>
    </row>
    <row r="71" ht="14.25">
      <c r="A71" s="22"/>
    </row>
  </sheetData>
  <printOptions/>
  <pageMargins left="0.45" right="0.33" top="0.47" bottom="0.54" header="0.5" footer="0.5"/>
  <pageSetup blackAndWhite="1" horizontalDpi="360" verticalDpi="360" orientation="landscape" paperSize="9" scale="80" r:id="rId4"/>
  <headerFooter alignWithMargins="0">
    <oddFooter>&amp;L&amp;P/&amp;N</oddFooter>
  </headerFooter>
  <colBreaks count="4" manualBreakCount="4">
    <brk id="17" max="65535" man="1"/>
    <brk id="63" max="65535" man="1"/>
    <brk id="78" max="65535" man="1"/>
    <brk id="10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2009-11-09T08:48:49Z</dcterms:created>
  <dcterms:modified xsi:type="dcterms:W3CDTF">2010-05-31T09:23:07Z</dcterms:modified>
  <cp:category/>
  <cp:version/>
  <cp:contentType/>
  <cp:contentStatus/>
</cp:coreProperties>
</file>